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35" yWindow="60" windowWidth="15165" windowHeight="11520" tabRatio="521"/>
  </bookViews>
  <sheets>
    <sheet name="дотации " sheetId="13" r:id="rId1"/>
    <sheet name="субсидии " sheetId="12" r:id="rId2"/>
    <sheet name="субвенции" sheetId="3" r:id="rId3"/>
    <sheet name=" иные " sheetId="9" r:id="rId4"/>
    <sheet name="Лист1" sheetId="14" state="hidden" r:id="rId5"/>
    <sheet name="Лист2" sheetId="15" state="hidden" r:id="rId6"/>
    <sheet name="Лист3" sheetId="16" state="hidden" r:id="rId7"/>
    <sheet name="Лист4" sheetId="1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' иные '!$A$11:$AO$133</definedName>
    <definedName name="_xlnm._FilterDatabase" localSheetId="0" hidden="1">'дотации '!$A$7:$AKU$57</definedName>
    <definedName name="_xlnm._FilterDatabase" localSheetId="2" hidden="1">субвенции!$A$10:$EH$173</definedName>
    <definedName name="_xlnm._FilterDatabase" localSheetId="1" hidden="1">'субсидии '!$A$11:$HN$170</definedName>
    <definedName name="Z_1D693339_18FB_4BA2_B92E_9DFB4683D3D5_.wvu.Cols" localSheetId="0" hidden="1">'дотации '!#REF!</definedName>
    <definedName name="Z_1D693339_18FB_4BA2_B92E_9DFB4683D3D5_.wvu.Cols" localSheetId="2" hidden="1">субвенции!#REF!</definedName>
    <definedName name="Z_1D693339_18FB_4BA2_B92E_9DFB4683D3D5_.wvu.PrintArea" localSheetId="0" hidden="1">'дотации '!$A$1:$M$57</definedName>
    <definedName name="Z_1D693339_18FB_4BA2_B92E_9DFB4683D3D5_.wvu.PrintTitles" localSheetId="3" hidden="1">' иные '!$A:$A</definedName>
    <definedName name="Z_1D693339_18FB_4BA2_B92E_9DFB4683D3D5_.wvu.PrintTitles" localSheetId="0" hidden="1">'дотации '!$A:$A</definedName>
    <definedName name="Z_1D693339_18FB_4BA2_B92E_9DFB4683D3D5_.wvu.PrintTitles" localSheetId="2" hidden="1">субвенции!$A:$A</definedName>
    <definedName name="Z_1D693339_18FB_4BA2_B92E_9DFB4683D3D5_.wvu.PrintTitles" localSheetId="1" hidden="1">'субсидии '!$A:$A</definedName>
    <definedName name="Z_3556436A_C311_4B70_B0DA_7F2536446A45_.wvu.Cols" localSheetId="0" hidden="1">'дотации '!#REF!</definedName>
    <definedName name="Z_3556436A_C311_4B70_B0DA_7F2536446A45_.wvu.Cols" localSheetId="2" hidden="1">субвенции!#REF!</definedName>
    <definedName name="Z_3556436A_C311_4B70_B0DA_7F2536446A45_.wvu.PrintArea" localSheetId="0" hidden="1">'дотации '!$A$1:$M$57</definedName>
    <definedName name="Z_3556436A_C311_4B70_B0DA_7F2536446A45_.wvu.PrintArea" localSheetId="2" hidden="1">субвенции!$A$1:$BU$169</definedName>
    <definedName name="Z_3556436A_C311_4B70_B0DA_7F2536446A45_.wvu.PrintArea" localSheetId="1" hidden="1">'субсидии '!$A$1:$DK$170</definedName>
    <definedName name="Z_3556436A_C311_4B70_B0DA_7F2536446A45_.wvu.PrintTitles" localSheetId="3" hidden="1">' иные '!$A:$A</definedName>
    <definedName name="Z_3556436A_C311_4B70_B0DA_7F2536446A45_.wvu.PrintTitles" localSheetId="0" hidden="1">'дотации '!$A:$A</definedName>
    <definedName name="Z_3556436A_C311_4B70_B0DA_7F2536446A45_.wvu.PrintTitles" localSheetId="2" hidden="1">субвенции!$A:$A</definedName>
    <definedName name="Z_3556436A_C311_4B70_B0DA_7F2536446A45_.wvu.PrintTitles" localSheetId="1" hidden="1">'субсидии '!$A:$A</definedName>
    <definedName name="Z_41BA604A_43EE_4629_94F2_F260D0B28AFE_.wvu.PrintArea" localSheetId="0" hidden="1">'дотации '!$A$1:$M$57</definedName>
    <definedName name="Z_41BA604A_43EE_4629_94F2_F260D0B28AFE_.wvu.PrintArea" localSheetId="2" hidden="1">субвенции!$A$1:$BU$169</definedName>
    <definedName name="Z_41BA604A_43EE_4629_94F2_F260D0B28AFE_.wvu.PrintArea" localSheetId="1" hidden="1">'субсидии '!$A$1:$S$170</definedName>
    <definedName name="Z_41BA604A_43EE_4629_94F2_F260D0B28AFE_.wvu.PrintTitles" localSheetId="3" hidden="1">' иные '!$A:$A</definedName>
    <definedName name="Z_41BA604A_43EE_4629_94F2_F260D0B28AFE_.wvu.PrintTitles" localSheetId="0" hidden="1">'дотации '!$A:$A</definedName>
    <definedName name="Z_41BA604A_43EE_4629_94F2_F260D0B28AFE_.wvu.PrintTitles" localSheetId="2" hidden="1">субвенции!$A:$A</definedName>
    <definedName name="Z_41BA604A_43EE_4629_94F2_F260D0B28AFE_.wvu.PrintTitles" localSheetId="1" hidden="1">'субсидии '!$A:$A</definedName>
    <definedName name="Z_E2495AD0_B87A_4C01_9209_9BB683D27353_.wvu.PrintArea" localSheetId="0" hidden="1">'дотации '!$A$1:$M$57</definedName>
    <definedName name="Z_E2495AD0_B87A_4C01_9209_9BB683D27353_.wvu.PrintArea" localSheetId="2" hidden="1">субвенции!$A$1:$BU$169</definedName>
    <definedName name="Z_E2495AD0_B87A_4C01_9209_9BB683D27353_.wvu.PrintArea" localSheetId="1" hidden="1">'субсидии '!$A$1:$S$170</definedName>
    <definedName name="Z_E2495AD0_B87A_4C01_9209_9BB683D27353_.wvu.PrintTitles" localSheetId="3" hidden="1">' иные '!$A:$A</definedName>
    <definedName name="Z_E2495AD0_B87A_4C01_9209_9BB683D27353_.wvu.PrintTitles" localSheetId="0" hidden="1">'дотации '!$A:$A</definedName>
    <definedName name="Z_E2495AD0_B87A_4C01_9209_9BB683D27353_.wvu.PrintTitles" localSheetId="2" hidden="1">субвенции!$A:$A</definedName>
    <definedName name="Z_E2495AD0_B87A_4C01_9209_9BB683D27353_.wvu.PrintTitles" localSheetId="1" hidden="1">'субсидии '!$A:$A</definedName>
    <definedName name="_xlnm.Print_Titles" localSheetId="3">' иные '!$A:$A</definedName>
    <definedName name="_xlnm.Print_Titles" localSheetId="0">'дотации '!$A:$A</definedName>
    <definedName name="_xlnm.Print_Titles" localSheetId="2">субвенции!$A:$A</definedName>
    <definedName name="_xlnm.Print_Titles" localSheetId="1">'субсидии '!$A:$A</definedName>
    <definedName name="_xlnm.Print_Area" localSheetId="0">'дотации '!$A$1:$M$57</definedName>
    <definedName name="_xlnm.Print_Area" localSheetId="1">'субсидии '!#REF!</definedName>
  </definedNames>
  <calcPr calcId="125725"/>
  <customWorkbookViews>
    <customWorkbookView name="MF-MosYV - Личное представление" guid="{3556436A-C311-4B70-B0DA-7F2536446A45}" mergeInterval="0" personalView="1" maximized="1" xWindow="1" yWindow="1" windowWidth="1276" windowHeight="752" activeSheetId="2"/>
    <customWorkbookView name="MF-KudEA - Личное представление" guid="{E2495AD0-B87A-4C01-9209-9BB683D27353}" mergeInterval="0" personalView="1" maximized="1" xWindow="1" yWindow="1" windowWidth="1276" windowHeight="804" activeSheetId="1"/>
    <customWorkbookView name="MF-ZhuMA - Личное представление" guid="{41BA604A-43EE-4629-94F2-F260D0B28AFE}" mergeInterval="0" personalView="1" maximized="1" xWindow="1" yWindow="1" windowWidth="1276" windowHeight="804" activeSheetId="2"/>
    <customWorkbookView name="MF-GreMV - Личное представление" guid="{1D693339-18FB-4BA2-B92E-9DFB4683D3D5}" mergeInterval="0" personalView="1" maximized="1" xWindow="1" yWindow="1" windowWidth="1916" windowHeight="850" tabRatio="422" activeSheetId="4"/>
  </customWorkbookViews>
</workbook>
</file>

<file path=xl/calcChain.xml><?xml version="1.0" encoding="utf-8"?>
<calcChain xmlns="http://schemas.openxmlformats.org/spreadsheetml/2006/main">
  <c r="D131" i="9"/>
  <c r="D129"/>
  <c r="D128"/>
  <c r="D127"/>
  <c r="D125"/>
  <c r="D124"/>
  <c r="D123"/>
  <c r="D121"/>
  <c r="D120"/>
  <c r="D119"/>
  <c r="D118"/>
  <c r="D117"/>
  <c r="D116"/>
  <c r="D115"/>
  <c r="D112"/>
  <c r="D111"/>
  <c r="D110"/>
  <c r="D107"/>
  <c r="D106"/>
  <c r="D104"/>
  <c r="D103"/>
  <c r="D102"/>
  <c r="D100"/>
  <c r="D99"/>
  <c r="D98"/>
  <c r="D97"/>
  <c r="D96"/>
  <c r="D95"/>
  <c r="D93"/>
  <c r="D90"/>
  <c r="D88"/>
  <c r="D87"/>
  <c r="D86"/>
  <c r="D80"/>
  <c r="D79"/>
  <c r="D77"/>
  <c r="D75"/>
  <c r="D74"/>
  <c r="D71"/>
  <c r="D68"/>
  <c r="D67"/>
  <c r="D66"/>
  <c r="D65"/>
  <c r="D63"/>
  <c r="D61"/>
  <c r="D59"/>
  <c r="D57"/>
  <c r="D55"/>
  <c r="D54"/>
  <c r="D53"/>
  <c r="D51"/>
  <c r="D49"/>
  <c r="D47"/>
  <c r="D46"/>
  <c r="D19"/>
  <c r="D20"/>
  <c r="D21"/>
  <c r="C130"/>
  <c r="B130"/>
  <c r="C129"/>
  <c r="B129"/>
  <c r="C128"/>
  <c r="B128"/>
  <c r="C126"/>
  <c r="B126"/>
  <c r="C125"/>
  <c r="B125"/>
  <c r="C123"/>
  <c r="B123"/>
  <c r="C122"/>
  <c r="B122"/>
  <c r="C121"/>
  <c r="B121"/>
  <c r="C120"/>
  <c r="B120"/>
  <c r="C119"/>
  <c r="B119"/>
  <c r="C118"/>
  <c r="B118"/>
  <c r="C116"/>
  <c r="B116"/>
  <c r="C114"/>
  <c r="B114"/>
  <c r="C113"/>
  <c r="B113"/>
  <c r="C112"/>
  <c r="B112"/>
  <c r="C111"/>
  <c r="B111"/>
  <c r="C110"/>
  <c r="B110"/>
  <c r="C109"/>
  <c r="B109"/>
  <c r="C108"/>
  <c r="B108"/>
  <c r="C107"/>
  <c r="B107"/>
  <c r="C105"/>
  <c r="B105"/>
  <c r="C103"/>
  <c r="B103"/>
  <c r="C102"/>
  <c r="B102"/>
  <c r="C101"/>
  <c r="B101"/>
  <c r="C100"/>
  <c r="B100"/>
  <c r="C99"/>
  <c r="B99"/>
  <c r="C98"/>
  <c r="B98"/>
  <c r="C97"/>
  <c r="B97"/>
  <c r="C96"/>
  <c r="B96"/>
  <c r="C94"/>
  <c r="B94"/>
  <c r="C92"/>
  <c r="B92"/>
  <c r="C91"/>
  <c r="B91"/>
  <c r="C90"/>
  <c r="B90"/>
  <c r="C89"/>
  <c r="B89"/>
  <c r="C87"/>
  <c r="B87"/>
  <c r="C85"/>
  <c r="B85"/>
  <c r="C84"/>
  <c r="B84"/>
  <c r="C82"/>
  <c r="B82"/>
  <c r="C80"/>
  <c r="B80"/>
  <c r="C79"/>
  <c r="B79"/>
  <c r="C78"/>
  <c r="B78"/>
  <c r="C76"/>
  <c r="B76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2"/>
  <c r="B62"/>
  <c r="C60"/>
  <c r="B60"/>
  <c r="C59"/>
  <c r="B59"/>
  <c r="C58"/>
  <c r="B58"/>
  <c r="C56"/>
  <c r="B56"/>
  <c r="C54"/>
  <c r="B54"/>
  <c r="C53"/>
  <c r="B53"/>
  <c r="C52"/>
  <c r="B52"/>
  <c r="C51"/>
  <c r="B51"/>
  <c r="C50"/>
  <c r="B50"/>
  <c r="C48"/>
  <c r="B48"/>
  <c r="C46"/>
  <c r="B46"/>
  <c r="C45"/>
  <c r="B45"/>
  <c r="C44"/>
  <c r="B44"/>
  <c r="C42"/>
  <c r="B42"/>
  <c r="C40"/>
  <c r="B40"/>
  <c r="C39"/>
  <c r="B39"/>
  <c r="C38"/>
  <c r="B38"/>
  <c r="C37"/>
  <c r="B37"/>
  <c r="C36"/>
  <c r="B36"/>
  <c r="C35"/>
  <c r="B35"/>
  <c r="C34"/>
  <c r="B34"/>
  <c r="C32"/>
  <c r="B32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0"/>
  <c r="B20"/>
  <c r="C18"/>
  <c r="B18"/>
  <c r="C17"/>
  <c r="B17"/>
  <c r="C16"/>
  <c r="B16"/>
  <c r="C15"/>
  <c r="B15"/>
  <c r="C13"/>
  <c r="B13"/>
  <c r="C168" i="3"/>
  <c r="B168"/>
  <c r="C167"/>
  <c r="B167"/>
  <c r="C166"/>
  <c r="B166"/>
  <c r="C164"/>
  <c r="B164"/>
  <c r="C163"/>
  <c r="B163"/>
  <c r="C162"/>
  <c r="B162"/>
  <c r="C161"/>
  <c r="B161"/>
  <c r="C160"/>
  <c r="B160"/>
  <c r="B158" s="1"/>
  <c r="C159"/>
  <c r="B159"/>
  <c r="C157"/>
  <c r="B157"/>
  <c r="C155"/>
  <c r="B155"/>
  <c r="C154"/>
  <c r="B154"/>
  <c r="C153"/>
  <c r="B153"/>
  <c r="C152"/>
  <c r="B152"/>
  <c r="C151"/>
  <c r="B151"/>
  <c r="C150"/>
  <c r="B150"/>
  <c r="C149"/>
  <c r="B149"/>
  <c r="B148" s="1"/>
  <c r="B146" s="1"/>
  <c r="C147"/>
  <c r="B147"/>
  <c r="C145"/>
  <c r="B145"/>
  <c r="C144"/>
  <c r="B144"/>
  <c r="C143"/>
  <c r="B143"/>
  <c r="C142"/>
  <c r="B142"/>
  <c r="C141"/>
  <c r="B141"/>
  <c r="C140"/>
  <c r="B140"/>
  <c r="C139"/>
  <c r="B139"/>
  <c r="C138"/>
  <c r="C137" s="1"/>
  <c r="B138"/>
  <c r="C136"/>
  <c r="B136"/>
  <c r="C134"/>
  <c r="B134"/>
  <c r="C133"/>
  <c r="B133"/>
  <c r="C132"/>
  <c r="B132"/>
  <c r="C131"/>
  <c r="B131"/>
  <c r="C130"/>
  <c r="B130"/>
  <c r="C129"/>
  <c r="B129"/>
  <c r="C128"/>
  <c r="B128"/>
  <c r="C127"/>
  <c r="C125" s="1"/>
  <c r="B127"/>
  <c r="C126"/>
  <c r="B126"/>
  <c r="C124"/>
  <c r="B124"/>
  <c r="C122"/>
  <c r="B122"/>
  <c r="C121"/>
  <c r="B121"/>
  <c r="C120"/>
  <c r="B120"/>
  <c r="B119" s="1"/>
  <c r="C118"/>
  <c r="B118"/>
  <c r="C116"/>
  <c r="B116"/>
  <c r="C115"/>
  <c r="B115"/>
  <c r="C114"/>
  <c r="B114"/>
  <c r="B112" s="1"/>
  <c r="B110" s="1"/>
  <c r="C113"/>
  <c r="B113"/>
  <c r="C111"/>
  <c r="B111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B100" s="1"/>
  <c r="B98" s="1"/>
  <c r="C99"/>
  <c r="B99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79"/>
  <c r="B79"/>
  <c r="C77"/>
  <c r="B77"/>
  <c r="C76"/>
  <c r="B76"/>
  <c r="C75"/>
  <c r="B75"/>
  <c r="C74"/>
  <c r="C72" s="1"/>
  <c r="B74"/>
  <c r="C73"/>
  <c r="B73"/>
  <c r="B72" s="1"/>
  <c r="C71"/>
  <c r="B71"/>
  <c r="C69"/>
  <c r="B69"/>
  <c r="C68"/>
  <c r="B68"/>
  <c r="C67"/>
  <c r="B67"/>
  <c r="C66"/>
  <c r="B66"/>
  <c r="C65"/>
  <c r="B65"/>
  <c r="C64"/>
  <c r="B64"/>
  <c r="C63"/>
  <c r="B63"/>
  <c r="B61" s="1"/>
  <c r="C62"/>
  <c r="B62"/>
  <c r="C60"/>
  <c r="B60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8"/>
  <c r="B48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6"/>
  <c r="B36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3"/>
  <c r="B23"/>
  <c r="C21"/>
  <c r="B21"/>
  <c r="C20"/>
  <c r="B20"/>
  <c r="C19"/>
  <c r="B19"/>
  <c r="C18"/>
  <c r="B18"/>
  <c r="C17"/>
  <c r="B17"/>
  <c r="C16"/>
  <c r="B16"/>
  <c r="C15"/>
  <c r="B15"/>
  <c r="C14"/>
  <c r="B14"/>
  <c r="C12"/>
  <c r="B12"/>
  <c r="C165"/>
  <c r="B165"/>
  <c r="C158"/>
  <c r="C156" s="1"/>
  <c r="C148"/>
  <c r="C146" s="1"/>
  <c r="B137"/>
  <c r="B125"/>
  <c r="C119"/>
  <c r="C112"/>
  <c r="C100"/>
  <c r="C80"/>
  <c r="B80"/>
  <c r="K158"/>
  <c r="K148"/>
  <c r="K137"/>
  <c r="K112"/>
  <c r="K100"/>
  <c r="K80"/>
  <c r="K72"/>
  <c r="K61"/>
  <c r="K49"/>
  <c r="C61"/>
  <c r="C59" s="1"/>
  <c r="B160" i="12"/>
  <c r="B149"/>
  <c r="B139"/>
  <c r="B127"/>
  <c r="B120"/>
  <c r="B112"/>
  <c r="B100"/>
  <c r="B79"/>
  <c r="C25"/>
  <c r="B25"/>
  <c r="B14"/>
  <c r="C169"/>
  <c r="B169"/>
  <c r="C168"/>
  <c r="B168"/>
  <c r="C167"/>
  <c r="C165"/>
  <c r="B165"/>
  <c r="C164"/>
  <c r="B164"/>
  <c r="C163"/>
  <c r="B163"/>
  <c r="C162"/>
  <c r="B162"/>
  <c r="C161"/>
  <c r="B161"/>
  <c r="C159"/>
  <c r="B159"/>
  <c r="C157"/>
  <c r="B157"/>
  <c r="C156"/>
  <c r="B156"/>
  <c r="C155"/>
  <c r="B155"/>
  <c r="C154"/>
  <c r="B154"/>
  <c r="C153"/>
  <c r="B153"/>
  <c r="C152"/>
  <c r="B152"/>
  <c r="C151"/>
  <c r="B151"/>
  <c r="C150"/>
  <c r="B150"/>
  <c r="C148"/>
  <c r="B148"/>
  <c r="C146"/>
  <c r="B146"/>
  <c r="C145"/>
  <c r="B145"/>
  <c r="C144"/>
  <c r="B144"/>
  <c r="C143"/>
  <c r="B143"/>
  <c r="C142"/>
  <c r="B142"/>
  <c r="C141"/>
  <c r="B141"/>
  <c r="C140"/>
  <c r="B140"/>
  <c r="C138"/>
  <c r="B138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6"/>
  <c r="B126"/>
  <c r="C120"/>
  <c r="C124"/>
  <c r="B124"/>
  <c r="C123"/>
  <c r="B123"/>
  <c r="C122"/>
  <c r="B122"/>
  <c r="C121"/>
  <c r="B121"/>
  <c r="C119"/>
  <c r="B119"/>
  <c r="C117"/>
  <c r="B117"/>
  <c r="C116"/>
  <c r="B116"/>
  <c r="C115"/>
  <c r="B115"/>
  <c r="C114"/>
  <c r="B114"/>
  <c r="C113"/>
  <c r="B113"/>
  <c r="C111"/>
  <c r="B111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99"/>
  <c r="B99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8"/>
  <c r="B78"/>
  <c r="C76"/>
  <c r="B76"/>
  <c r="C75"/>
  <c r="B75"/>
  <c r="C74"/>
  <c r="B74"/>
  <c r="C73"/>
  <c r="B73"/>
  <c r="C72"/>
  <c r="B72"/>
  <c r="C71"/>
  <c r="B71"/>
  <c r="C69"/>
  <c r="B69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7"/>
  <c r="B57"/>
  <c r="C55"/>
  <c r="B55"/>
  <c r="C54"/>
  <c r="B54"/>
  <c r="C53"/>
  <c r="B53"/>
  <c r="C52"/>
  <c r="B52"/>
  <c r="C51"/>
  <c r="B51"/>
  <c r="C50"/>
  <c r="B50"/>
  <c r="C49"/>
  <c r="B49"/>
  <c r="C48"/>
  <c r="B48"/>
  <c r="C46"/>
  <c r="B46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4"/>
  <c r="B34"/>
  <c r="C32"/>
  <c r="B32"/>
  <c r="C31"/>
  <c r="B31"/>
  <c r="C30"/>
  <c r="B30"/>
  <c r="C29"/>
  <c r="B29"/>
  <c r="C28"/>
  <c r="B28"/>
  <c r="C27"/>
  <c r="B27"/>
  <c r="C26"/>
  <c r="B26"/>
  <c r="C24"/>
  <c r="B24"/>
  <c r="C22"/>
  <c r="B22"/>
  <c r="C21"/>
  <c r="B21"/>
  <c r="C20"/>
  <c r="B20"/>
  <c r="C19"/>
  <c r="B19"/>
  <c r="C18"/>
  <c r="B18"/>
  <c r="C17"/>
  <c r="B17"/>
  <c r="C16"/>
  <c r="B16"/>
  <c r="C15"/>
  <c r="B15"/>
  <c r="C13"/>
  <c r="B13"/>
  <c r="B156" i="3" l="1"/>
  <c r="B70"/>
  <c r="B59"/>
  <c r="C49"/>
  <c r="C47" s="1"/>
  <c r="B49"/>
  <c r="B47" s="1"/>
  <c r="CC63" i="12" l="1"/>
  <c r="CB63"/>
  <c r="BC21" l="1"/>
  <c r="BC16"/>
  <c r="T167"/>
  <c r="B167" s="1"/>
  <c r="B166" s="1"/>
  <c r="U167"/>
  <c r="Y167"/>
  <c r="AB167"/>
  <c r="AB13"/>
  <c r="Y13"/>
  <c r="V13"/>
  <c r="U13"/>
  <c r="T13"/>
  <c r="AX59"/>
  <c r="AY59"/>
  <c r="BC59"/>
  <c r="BF59"/>
  <c r="AX15"/>
  <c r="AY15"/>
  <c r="BC15"/>
  <c r="BF15"/>
  <c r="AX16"/>
  <c r="AY16"/>
  <c r="BF16"/>
  <c r="AX21"/>
  <c r="AY21"/>
  <c r="BF21"/>
  <c r="AX22"/>
  <c r="AZ22" s="1"/>
  <c r="AY22"/>
  <c r="BC22"/>
  <c r="BF22"/>
  <c r="V167" l="1"/>
  <c r="AZ59"/>
  <c r="AZ21"/>
  <c r="AZ16"/>
  <c r="AZ15"/>
  <c r="EZ149"/>
  <c r="EY149"/>
  <c r="EN149"/>
  <c r="EM149"/>
  <c r="EK149"/>
  <c r="EJ149"/>
  <c r="EH149"/>
  <c r="EG149"/>
  <c r="EB149"/>
  <c r="EA149"/>
  <c r="DY149"/>
  <c r="DX149"/>
  <c r="DS149"/>
  <c r="DR149"/>
  <c r="DP149"/>
  <c r="DO149"/>
  <c r="CI149"/>
  <c r="CH149"/>
  <c r="CF149"/>
  <c r="CE149"/>
  <c r="BZ149"/>
  <c r="BY149"/>
  <c r="BW149"/>
  <c r="BV149"/>
  <c r="BQ149"/>
  <c r="BP149"/>
  <c r="BN149"/>
  <c r="BM149"/>
  <c r="BE149"/>
  <c r="BD149"/>
  <c r="BB149"/>
  <c r="BA149"/>
  <c r="AJ149"/>
  <c r="AI149"/>
  <c r="AG149"/>
  <c r="AF149"/>
  <c r="AA149"/>
  <c r="Z149"/>
  <c r="X149"/>
  <c r="W149"/>
  <c r="R149"/>
  <c r="Q149"/>
  <c r="O149"/>
  <c r="N149"/>
  <c r="L149"/>
  <c r="K149"/>
  <c r="I149"/>
  <c r="H149"/>
  <c r="DS139"/>
  <c r="DR139"/>
  <c r="DP139"/>
  <c r="DO139"/>
  <c r="DM139"/>
  <c r="DL139"/>
  <c r="DJ139"/>
  <c r="DI139"/>
  <c r="DG139"/>
  <c r="DF139"/>
  <c r="DA139"/>
  <c r="CZ139"/>
  <c r="CX139"/>
  <c r="CW139"/>
  <c r="CR139"/>
  <c r="CQ139"/>
  <c r="CO139"/>
  <c r="CN139"/>
  <c r="BW139"/>
  <c r="BV139"/>
  <c r="BQ139"/>
  <c r="BP139"/>
  <c r="BN139"/>
  <c r="BM139"/>
  <c r="BE139"/>
  <c r="BD139"/>
  <c r="BB139"/>
  <c r="BA139"/>
  <c r="AS139"/>
  <c r="AR139"/>
  <c r="AM139"/>
  <c r="AL139"/>
  <c r="AJ139"/>
  <c r="AI139"/>
  <c r="AG139"/>
  <c r="AF139"/>
  <c r="AA139"/>
  <c r="Z139"/>
  <c r="X139"/>
  <c r="W139"/>
  <c r="R139"/>
  <c r="Q139"/>
  <c r="O139"/>
  <c r="N139"/>
  <c r="L139"/>
  <c r="K139"/>
  <c r="I139"/>
  <c r="H139"/>
  <c r="DS127"/>
  <c r="DR127"/>
  <c r="DP127"/>
  <c r="DO127"/>
  <c r="CO127"/>
  <c r="CN127"/>
  <c r="CI127"/>
  <c r="CH127"/>
  <c r="CF127"/>
  <c r="CE127"/>
  <c r="BZ127"/>
  <c r="BY127"/>
  <c r="BW127"/>
  <c r="BV127"/>
  <c r="BN127"/>
  <c r="BM127"/>
  <c r="BH127"/>
  <c r="BG127"/>
  <c r="BE127"/>
  <c r="BD127"/>
  <c r="BB127"/>
  <c r="BA127"/>
  <c r="AV127"/>
  <c r="AU127"/>
  <c r="AS127"/>
  <c r="AR127"/>
  <c r="AM127"/>
  <c r="AL127"/>
  <c r="AJ127"/>
  <c r="AI127"/>
  <c r="AG127"/>
  <c r="AF127"/>
  <c r="AA127"/>
  <c r="Z127"/>
  <c r="X127"/>
  <c r="W127"/>
  <c r="R127"/>
  <c r="Q127"/>
  <c r="O127"/>
  <c r="N127"/>
  <c r="L127"/>
  <c r="K127"/>
  <c r="I127"/>
  <c r="H127"/>
  <c r="DP112"/>
  <c r="DO112"/>
  <c r="BE112"/>
  <c r="BD112"/>
  <c r="BB112"/>
  <c r="BA112"/>
  <c r="GM79"/>
  <c r="GL79"/>
  <c r="FR79"/>
  <c r="FQ79"/>
  <c r="FO79"/>
  <c r="FN79"/>
  <c r="FL79"/>
  <c r="FK79"/>
  <c r="FI79"/>
  <c r="FH79"/>
  <c r="FF79"/>
  <c r="FE79"/>
  <c r="FC79"/>
  <c r="FB79"/>
  <c r="EZ79"/>
  <c r="EY79"/>
  <c r="EW79"/>
  <c r="EV79"/>
  <c r="ET79"/>
  <c r="ES79"/>
  <c r="EQ79"/>
  <c r="EP79"/>
  <c r="EN79"/>
  <c r="EM79"/>
  <c r="EK79"/>
  <c r="EJ79"/>
  <c r="EH79"/>
  <c r="EG79"/>
  <c r="EB79"/>
  <c r="EA79"/>
  <c r="DY79"/>
  <c r="DX79"/>
  <c r="DV79"/>
  <c r="DU79"/>
  <c r="DS79"/>
  <c r="DR79"/>
  <c r="DP79"/>
  <c r="DO79"/>
  <c r="DM79"/>
  <c r="DL79"/>
  <c r="DJ79"/>
  <c r="DI79"/>
  <c r="DG79"/>
  <c r="DF79"/>
  <c r="DD79"/>
  <c r="DC79"/>
  <c r="DA79"/>
  <c r="CZ79"/>
  <c r="CX79"/>
  <c r="CW79"/>
  <c r="CU79"/>
  <c r="CT79"/>
  <c r="CR79"/>
  <c r="CQ79"/>
  <c r="CO79"/>
  <c r="CN79"/>
  <c r="CI79"/>
  <c r="CH79"/>
  <c r="CF79"/>
  <c r="CE79"/>
  <c r="CC79"/>
  <c r="CB79"/>
  <c r="BZ79"/>
  <c r="BY79"/>
  <c r="BW79"/>
  <c r="BV79"/>
  <c r="BT79"/>
  <c r="BS79"/>
  <c r="BQ79"/>
  <c r="BP79"/>
  <c r="BN79"/>
  <c r="BM79"/>
  <c r="BH79"/>
  <c r="BG79"/>
  <c r="BE79"/>
  <c r="BD79"/>
  <c r="BB79"/>
  <c r="BA79"/>
  <c r="AV79"/>
  <c r="AU79"/>
  <c r="AS79"/>
  <c r="AR79"/>
  <c r="AP79"/>
  <c r="AO79"/>
  <c r="AM79"/>
  <c r="AL79"/>
  <c r="AJ79"/>
  <c r="AI79"/>
  <c r="AG79"/>
  <c r="AF79"/>
  <c r="AD79"/>
  <c r="AC79"/>
  <c r="AA79"/>
  <c r="Z79"/>
  <c r="X79"/>
  <c r="W79"/>
  <c r="U79"/>
  <c r="T79"/>
  <c r="R79"/>
  <c r="Q79"/>
  <c r="O79"/>
  <c r="N79"/>
  <c r="L79"/>
  <c r="K79"/>
  <c r="I79"/>
  <c r="H79"/>
  <c r="I47"/>
  <c r="N166"/>
  <c r="CO25"/>
  <c r="CN25"/>
  <c r="CL25"/>
  <c r="CK25"/>
  <c r="CI25"/>
  <c r="CH25"/>
  <c r="CF25"/>
  <c r="CE25"/>
  <c r="CC25"/>
  <c r="CB25"/>
  <c r="BZ25"/>
  <c r="BY25"/>
  <c r="BW25"/>
  <c r="BV25"/>
  <c r="BT25"/>
  <c r="BS25"/>
  <c r="BQ25"/>
  <c r="BP25"/>
  <c r="BN25"/>
  <c r="BM25"/>
  <c r="BK25"/>
  <c r="BJ25"/>
  <c r="BE25"/>
  <c r="BD25"/>
  <c r="BB25"/>
  <c r="BA25"/>
  <c r="AY25"/>
  <c r="AX25"/>
  <c r="AJ25"/>
  <c r="AI25"/>
  <c r="AG25"/>
  <c r="AF25"/>
  <c r="AD25"/>
  <c r="AC25"/>
  <c r="AA25"/>
  <c r="Z25"/>
  <c r="X25"/>
  <c r="W25"/>
  <c r="U25"/>
  <c r="T25"/>
  <c r="R25"/>
  <c r="Q25"/>
  <c r="O25"/>
  <c r="N25"/>
  <c r="L25"/>
  <c r="K25"/>
  <c r="I25"/>
  <c r="H25"/>
  <c r="HB14" l="1"/>
  <c r="HA14"/>
  <c r="GY14"/>
  <c r="GX14"/>
  <c r="GV14"/>
  <c r="GS14"/>
  <c r="GR14"/>
  <c r="GP14"/>
  <c r="GO14"/>
  <c r="GM14"/>
  <c r="GL14"/>
  <c r="GJ14"/>
  <c r="GI14"/>
  <c r="GG14"/>
  <c r="GF14"/>
  <c r="GD14"/>
  <c r="GC14"/>
  <c r="GA14"/>
  <c r="FZ14"/>
  <c r="FX14"/>
  <c r="FW14"/>
  <c r="FU14"/>
  <c r="FT14"/>
  <c r="FR14"/>
  <c r="FQ14"/>
  <c r="FO14"/>
  <c r="FN14"/>
  <c r="FL14"/>
  <c r="FK14"/>
  <c r="FI14"/>
  <c r="FH14"/>
  <c r="FF14"/>
  <c r="FE14"/>
  <c r="FC14"/>
  <c r="FB14"/>
  <c r="EZ14"/>
  <c r="EY14"/>
  <c r="EW14"/>
  <c r="EV14"/>
  <c r="ET14"/>
  <c r="ES14"/>
  <c r="EQ14"/>
  <c r="EP14"/>
  <c r="EN14"/>
  <c r="EM14"/>
  <c r="EK14"/>
  <c r="EJ14"/>
  <c r="EH14"/>
  <c r="EG14"/>
  <c r="EE14"/>
  <c r="ED14"/>
  <c r="EB14"/>
  <c r="EA14"/>
  <c r="DY14"/>
  <c r="DX14"/>
  <c r="DS14"/>
  <c r="DR14"/>
  <c r="DP14"/>
  <c r="DO14"/>
  <c r="DM14"/>
  <c r="DL14"/>
  <c r="DJ14"/>
  <c r="DI14"/>
  <c r="DG14"/>
  <c r="DF14"/>
  <c r="DA14"/>
  <c r="CZ14"/>
  <c r="CX14"/>
  <c r="CW14"/>
  <c r="CR14"/>
  <c r="CQ14"/>
  <c r="CO14"/>
  <c r="CN14"/>
  <c r="CI14"/>
  <c r="CH14"/>
  <c r="CF14"/>
  <c r="CE14"/>
  <c r="BZ14"/>
  <c r="BY14"/>
  <c r="BW14"/>
  <c r="BV14"/>
  <c r="BQ14"/>
  <c r="BP14"/>
  <c r="BN14"/>
  <c r="BM14"/>
  <c r="BH14"/>
  <c r="BG14"/>
  <c r="BE14"/>
  <c r="BD14"/>
  <c r="BB14"/>
  <c r="BA14"/>
  <c r="AY14"/>
  <c r="AX14"/>
  <c r="AV14"/>
  <c r="AU14"/>
  <c r="AS14"/>
  <c r="AR14"/>
  <c r="AM14"/>
  <c r="AL14"/>
  <c r="AJ14"/>
  <c r="AI14"/>
  <c r="AG14"/>
  <c r="AF14"/>
  <c r="AA14"/>
  <c r="Z14"/>
  <c r="X14"/>
  <c r="W14"/>
  <c r="R14"/>
  <c r="Q14"/>
  <c r="O14"/>
  <c r="N14"/>
  <c r="L14"/>
  <c r="K14"/>
  <c r="I14"/>
  <c r="H14"/>
  <c r="H12" s="1"/>
  <c r="I12"/>
  <c r="F169"/>
  <c r="F168"/>
  <c r="F167"/>
  <c r="F166" s="1"/>
  <c r="F165"/>
  <c r="F164"/>
  <c r="F163"/>
  <c r="F162"/>
  <c r="F161"/>
  <c r="F160" s="1"/>
  <c r="F159"/>
  <c r="F157"/>
  <c r="F156"/>
  <c r="F155"/>
  <c r="F154"/>
  <c r="F153"/>
  <c r="F152"/>
  <c r="F151"/>
  <c r="F149" s="1"/>
  <c r="F150"/>
  <c r="F148"/>
  <c r="F146"/>
  <c r="F145"/>
  <c r="F144"/>
  <c r="F143"/>
  <c r="F142"/>
  <c r="F141"/>
  <c r="F140"/>
  <c r="F138"/>
  <c r="F136"/>
  <c r="F135"/>
  <c r="F134"/>
  <c r="F133"/>
  <c r="F132"/>
  <c r="F131"/>
  <c r="F130"/>
  <c r="F129"/>
  <c r="F128"/>
  <c r="F126"/>
  <c r="F120"/>
  <c r="F118" s="1"/>
  <c r="F117"/>
  <c r="F116"/>
  <c r="F115"/>
  <c r="F114"/>
  <c r="F113"/>
  <c r="F112" s="1"/>
  <c r="F111"/>
  <c r="F109"/>
  <c r="F108"/>
  <c r="F107"/>
  <c r="F106"/>
  <c r="F105"/>
  <c r="F104"/>
  <c r="F103"/>
  <c r="F102"/>
  <c r="F101"/>
  <c r="F100"/>
  <c r="F99"/>
  <c r="F98" s="1"/>
  <c r="F79"/>
  <c r="F78"/>
  <c r="F76"/>
  <c r="F75"/>
  <c r="F74"/>
  <c r="F73"/>
  <c r="F72"/>
  <c r="F71"/>
  <c r="F70"/>
  <c r="F69"/>
  <c r="F67"/>
  <c r="F66"/>
  <c r="F65"/>
  <c r="F64"/>
  <c r="F63"/>
  <c r="F62"/>
  <c r="F61"/>
  <c r="F58" s="1"/>
  <c r="F60"/>
  <c r="F59"/>
  <c r="F57"/>
  <c r="F55"/>
  <c r="F54"/>
  <c r="F53"/>
  <c r="F52"/>
  <c r="F51"/>
  <c r="F50"/>
  <c r="F49"/>
  <c r="F48"/>
  <c r="F47" s="1"/>
  <c r="F46"/>
  <c r="F44"/>
  <c r="F43"/>
  <c r="F42"/>
  <c r="F41"/>
  <c r="F40"/>
  <c r="F39"/>
  <c r="F38"/>
  <c r="F37"/>
  <c r="F36"/>
  <c r="F34"/>
  <c r="F25"/>
  <c r="F23" s="1"/>
  <c r="F22"/>
  <c r="F21"/>
  <c r="F20"/>
  <c r="F19"/>
  <c r="F18"/>
  <c r="F17"/>
  <c r="F16"/>
  <c r="F15"/>
  <c r="F14" s="1"/>
  <c r="E23"/>
  <c r="E25"/>
  <c r="E79"/>
  <c r="E120"/>
  <c r="E118" s="1"/>
  <c r="E148"/>
  <c r="N9"/>
  <c r="E13"/>
  <c r="F127" l="1"/>
  <c r="F125" s="1"/>
  <c r="F56"/>
  <c r="F110"/>
  <c r="F45"/>
  <c r="F68"/>
  <c r="F77"/>
  <c r="F139"/>
  <c r="F137" s="1"/>
  <c r="F35"/>
  <c r="F10" s="1"/>
  <c r="F147"/>
  <c r="F13"/>
  <c r="F158"/>
  <c r="F33" l="1"/>
  <c r="F12"/>
  <c r="F9"/>
  <c r="F8" s="1"/>
  <c r="F170" s="1"/>
  <c r="N127" i="9" l="1"/>
  <c r="L127"/>
  <c r="K127"/>
  <c r="L124"/>
  <c r="K124"/>
  <c r="I124"/>
  <c r="L117"/>
  <c r="L115" s="1"/>
  <c r="K43"/>
  <c r="K41" s="1"/>
  <c r="K57"/>
  <c r="K55" s="1"/>
  <c r="K88"/>
  <c r="K86" s="1"/>
  <c r="L88"/>
  <c r="L86" s="1"/>
  <c r="L106"/>
  <c r="L104" s="1"/>
  <c r="CO137" i="12"/>
  <c r="CO35"/>
  <c r="CO33" s="1"/>
  <c r="CL97"/>
  <c r="CL88"/>
  <c r="CL85"/>
  <c r="CL42"/>
  <c r="CL15"/>
  <c r="EE9"/>
  <c r="EE8" s="1"/>
  <c r="EE170" s="1"/>
  <c r="C13" i="3"/>
  <c r="B13"/>
  <c r="CO12" i="12" l="1"/>
  <c r="CO77"/>
  <c r="AA10" i="13"/>
  <c r="AA9"/>
  <c r="Z9"/>
  <c r="Z10"/>
  <c r="AA17"/>
  <c r="Z17"/>
  <c r="AA14"/>
  <c r="Z14"/>
  <c r="E15"/>
  <c r="AA8" l="1"/>
  <c r="M22" i="9" l="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L19" s="1"/>
  <c r="K21"/>
  <c r="K19" s="1"/>
  <c r="F21"/>
  <c r="E21"/>
  <c r="F16" i="13"/>
  <c r="C16" s="1"/>
  <c r="E16"/>
  <c r="B16" s="1"/>
  <c r="AB15"/>
  <c r="M15"/>
  <c r="J15"/>
  <c r="F15"/>
  <c r="C15" s="1"/>
  <c r="B21" i="9" l="1"/>
  <c r="C21"/>
  <c r="C19" s="1"/>
  <c r="M21"/>
  <c r="D16" i="13"/>
  <c r="B15"/>
  <c r="D15" s="1"/>
  <c r="G15"/>
  <c r="F19" l="1"/>
  <c r="C19" s="1"/>
  <c r="E19"/>
  <c r="M18"/>
  <c r="J18"/>
  <c r="F18"/>
  <c r="E18"/>
  <c r="G18" l="1"/>
  <c r="B19"/>
  <c r="D19" s="1"/>
  <c r="B18"/>
  <c r="C18"/>
  <c r="D18" l="1"/>
  <c r="Z11"/>
  <c r="AA11"/>
  <c r="Z20"/>
  <c r="AA20"/>
  <c r="AB21"/>
  <c r="Z23"/>
  <c r="AA23"/>
  <c r="Z26"/>
  <c r="AA26"/>
  <c r="AB27"/>
  <c r="Z29"/>
  <c r="AA29"/>
  <c r="Z32"/>
  <c r="AA32"/>
  <c r="Z35"/>
  <c r="AA35"/>
  <c r="AB36"/>
  <c r="Z38"/>
  <c r="AA38"/>
  <c r="Z41"/>
  <c r="AA41"/>
  <c r="Z44"/>
  <c r="AA44"/>
  <c r="Z47"/>
  <c r="AA47"/>
  <c r="AB48"/>
  <c r="Z50"/>
  <c r="AA50"/>
  <c r="AB51"/>
  <c r="Z53"/>
  <c r="AA53"/>
  <c r="AB56"/>
  <c r="AB47" l="1"/>
  <c r="AB35"/>
  <c r="AA57"/>
  <c r="AB20"/>
  <c r="AB53"/>
  <c r="AB50"/>
  <c r="AB26"/>
  <c r="AB14"/>
  <c r="Z8"/>
  <c r="Z57" s="1"/>
  <c r="AB9"/>
  <c r="M46" i="3"/>
  <c r="M45"/>
  <c r="M44"/>
  <c r="M43"/>
  <c r="M42"/>
  <c r="M41"/>
  <c r="M40"/>
  <c r="M39"/>
  <c r="M38"/>
  <c r="CO37"/>
  <c r="CN37"/>
  <c r="CL37"/>
  <c r="CK37"/>
  <c r="CI37"/>
  <c r="CH37"/>
  <c r="CF37"/>
  <c r="CE37"/>
  <c r="CC37"/>
  <c r="CB37"/>
  <c r="BZ37"/>
  <c r="BY37"/>
  <c r="BW37"/>
  <c r="BV37"/>
  <c r="BT37"/>
  <c r="BS37"/>
  <c r="BQ37"/>
  <c r="BP37"/>
  <c r="BN37"/>
  <c r="BM37"/>
  <c r="BK37"/>
  <c r="BJ37"/>
  <c r="BH37"/>
  <c r="BG37"/>
  <c r="BE37"/>
  <c r="BD37"/>
  <c r="BB37"/>
  <c r="BA37"/>
  <c r="AY37"/>
  <c r="AX37"/>
  <c r="AV37"/>
  <c r="AU37"/>
  <c r="AS37"/>
  <c r="AR37"/>
  <c r="AP37"/>
  <c r="AO37"/>
  <c r="AM37"/>
  <c r="AL37"/>
  <c r="AJ37"/>
  <c r="AI37"/>
  <c r="AG37"/>
  <c r="AF37"/>
  <c r="AD37"/>
  <c r="AC37"/>
  <c r="AA37"/>
  <c r="Z37"/>
  <c r="X37"/>
  <c r="W37"/>
  <c r="U37"/>
  <c r="T37"/>
  <c r="R37"/>
  <c r="Q37"/>
  <c r="O37"/>
  <c r="N37"/>
  <c r="L37"/>
  <c r="K37"/>
  <c r="I37"/>
  <c r="H37"/>
  <c r="F37"/>
  <c r="E37"/>
  <c r="CP36"/>
  <c r="CM36"/>
  <c r="CJ36"/>
  <c r="CG36"/>
  <c r="CD36"/>
  <c r="BZ36"/>
  <c r="BY36"/>
  <c r="BX36"/>
  <c r="BR36"/>
  <c r="BO36"/>
  <c r="BI36"/>
  <c r="BF36"/>
  <c r="BC36"/>
  <c r="AZ36"/>
  <c r="AW36"/>
  <c r="AT36"/>
  <c r="AQ36"/>
  <c r="AN36"/>
  <c r="AK36"/>
  <c r="AH36"/>
  <c r="AE36"/>
  <c r="AB36"/>
  <c r="Y36"/>
  <c r="V36"/>
  <c r="S36"/>
  <c r="P36"/>
  <c r="J36"/>
  <c r="G36"/>
  <c r="GU44" i="12"/>
  <c r="DV44"/>
  <c r="DU44"/>
  <c r="DQ44"/>
  <c r="DD44"/>
  <c r="DC44"/>
  <c r="CU44"/>
  <c r="CT44"/>
  <c r="CS44"/>
  <c r="CP44"/>
  <c r="CL44"/>
  <c r="CK44"/>
  <c r="CC44"/>
  <c r="CB44"/>
  <c r="BT44"/>
  <c r="BS44"/>
  <c r="BO44"/>
  <c r="BK44"/>
  <c r="BJ44"/>
  <c r="AX44"/>
  <c r="AP44"/>
  <c r="AO44"/>
  <c r="AD44"/>
  <c r="AC44"/>
  <c r="U44"/>
  <c r="T44"/>
  <c r="E44"/>
  <c r="GU43"/>
  <c r="DV43"/>
  <c r="DU43"/>
  <c r="DQ43"/>
  <c r="DD43"/>
  <c r="DC43"/>
  <c r="CU43"/>
  <c r="CT43"/>
  <c r="CL43"/>
  <c r="CK43"/>
  <c r="CC43"/>
  <c r="CB43"/>
  <c r="BT43"/>
  <c r="BS43"/>
  <c r="BO43"/>
  <c r="BK43"/>
  <c r="BJ43"/>
  <c r="BF43"/>
  <c r="BC43"/>
  <c r="AY43"/>
  <c r="AX43"/>
  <c r="AP43"/>
  <c r="AO43"/>
  <c r="AD43"/>
  <c r="AC43"/>
  <c r="U43"/>
  <c r="T43"/>
  <c r="E43"/>
  <c r="GU42"/>
  <c r="DV42"/>
  <c r="DU42"/>
  <c r="DQ42"/>
  <c r="DD42"/>
  <c r="DC42"/>
  <c r="CU42"/>
  <c r="CT42"/>
  <c r="CS42"/>
  <c r="CP42"/>
  <c r="CK42"/>
  <c r="CC42"/>
  <c r="CB42"/>
  <c r="BT42"/>
  <c r="BS42"/>
  <c r="BJ42"/>
  <c r="BF42"/>
  <c r="BC42"/>
  <c r="AY42"/>
  <c r="AX42"/>
  <c r="AP42"/>
  <c r="AO42"/>
  <c r="AD42"/>
  <c r="AC42"/>
  <c r="U42"/>
  <c r="T42"/>
  <c r="E42"/>
  <c r="GU41"/>
  <c r="DV41"/>
  <c r="DU41"/>
  <c r="DQ41"/>
  <c r="DD41"/>
  <c r="DC41"/>
  <c r="CU41"/>
  <c r="CT41"/>
  <c r="CL41"/>
  <c r="CK41"/>
  <c r="CC41"/>
  <c r="CB41"/>
  <c r="BT41"/>
  <c r="BS41"/>
  <c r="BJ41"/>
  <c r="BF41"/>
  <c r="AX41"/>
  <c r="AP41"/>
  <c r="AO41"/>
  <c r="AD41"/>
  <c r="AC41"/>
  <c r="U41"/>
  <c r="T41"/>
  <c r="E41"/>
  <c r="GU40"/>
  <c r="DV40"/>
  <c r="DU40"/>
  <c r="DQ40"/>
  <c r="DD40"/>
  <c r="DC40"/>
  <c r="CU40"/>
  <c r="CT40"/>
  <c r="CL40"/>
  <c r="CK40"/>
  <c r="CC40"/>
  <c r="CB40"/>
  <c r="BT40"/>
  <c r="BS40"/>
  <c r="BJ40"/>
  <c r="BF40"/>
  <c r="AX40"/>
  <c r="AP40"/>
  <c r="AO40"/>
  <c r="AD40"/>
  <c r="AC40"/>
  <c r="U40"/>
  <c r="T40"/>
  <c r="E40"/>
  <c r="GU39"/>
  <c r="DV39"/>
  <c r="DU39"/>
  <c r="DQ39"/>
  <c r="DD39"/>
  <c r="DC39"/>
  <c r="CU39"/>
  <c r="CT39"/>
  <c r="CL39"/>
  <c r="CK39"/>
  <c r="CC39"/>
  <c r="CB39"/>
  <c r="BT39"/>
  <c r="BS39"/>
  <c r="BO39"/>
  <c r="BK39"/>
  <c r="BJ39"/>
  <c r="BF39"/>
  <c r="BC39"/>
  <c r="AY39"/>
  <c r="AX39"/>
  <c r="AP39"/>
  <c r="AO39"/>
  <c r="AD39"/>
  <c r="AC39"/>
  <c r="U39"/>
  <c r="T39"/>
  <c r="E39"/>
  <c r="GU38"/>
  <c r="DV38"/>
  <c r="DU38"/>
  <c r="DQ38"/>
  <c r="DD38"/>
  <c r="DC38"/>
  <c r="CU38"/>
  <c r="CT38"/>
  <c r="CL38"/>
  <c r="CK38"/>
  <c r="CC38"/>
  <c r="CB38"/>
  <c r="BT38"/>
  <c r="BS38"/>
  <c r="BO38"/>
  <c r="BK38"/>
  <c r="BJ38"/>
  <c r="AP38"/>
  <c r="AO38"/>
  <c r="AD38"/>
  <c r="AC38"/>
  <c r="U38"/>
  <c r="T38"/>
  <c r="E38"/>
  <c r="GU37"/>
  <c r="DV37"/>
  <c r="DU37"/>
  <c r="DQ37"/>
  <c r="DD37"/>
  <c r="DC37"/>
  <c r="CU37"/>
  <c r="CT37"/>
  <c r="CL37"/>
  <c r="CK37"/>
  <c r="CC37"/>
  <c r="CB37"/>
  <c r="BT37"/>
  <c r="BS37"/>
  <c r="BJ37"/>
  <c r="BF37"/>
  <c r="AX37"/>
  <c r="AP37"/>
  <c r="AO37"/>
  <c r="AD37"/>
  <c r="AC37"/>
  <c r="U37"/>
  <c r="T37"/>
  <c r="E37"/>
  <c r="GU36"/>
  <c r="DV36"/>
  <c r="DU36"/>
  <c r="DQ36"/>
  <c r="DD36"/>
  <c r="DC36"/>
  <c r="CU36"/>
  <c r="CT36"/>
  <c r="CL36"/>
  <c r="CK36"/>
  <c r="CC36"/>
  <c r="CB36"/>
  <c r="BT36"/>
  <c r="BS36"/>
  <c r="BJ36"/>
  <c r="AX36"/>
  <c r="AP36"/>
  <c r="AO36"/>
  <c r="AD36"/>
  <c r="AC36"/>
  <c r="U36"/>
  <c r="T36"/>
  <c r="E36"/>
  <c r="HB35"/>
  <c r="HA35"/>
  <c r="GY35"/>
  <c r="GX35"/>
  <c r="GV35"/>
  <c r="GS35"/>
  <c r="GR35"/>
  <c r="GP35"/>
  <c r="GO35"/>
  <c r="GM35"/>
  <c r="GL35"/>
  <c r="GJ35"/>
  <c r="GI35"/>
  <c r="GG35"/>
  <c r="GF35"/>
  <c r="GD35"/>
  <c r="GC35"/>
  <c r="GA35"/>
  <c r="FZ35"/>
  <c r="FX35"/>
  <c r="FW35"/>
  <c r="FU35"/>
  <c r="FT35"/>
  <c r="FR35"/>
  <c r="FQ35"/>
  <c r="FO35"/>
  <c r="FN35"/>
  <c r="FL35"/>
  <c r="FK35"/>
  <c r="FI35"/>
  <c r="FH35"/>
  <c r="FF35"/>
  <c r="FE35"/>
  <c r="FC35"/>
  <c r="FB35"/>
  <c r="EZ35"/>
  <c r="EY35"/>
  <c r="EW35"/>
  <c r="EV35"/>
  <c r="ET35"/>
  <c r="ES35"/>
  <c r="EQ35"/>
  <c r="EP35"/>
  <c r="EN35"/>
  <c r="EM35"/>
  <c r="EK35"/>
  <c r="EJ35"/>
  <c r="EH35"/>
  <c r="EG35"/>
  <c r="ED35"/>
  <c r="EB35"/>
  <c r="EA35"/>
  <c r="DY35"/>
  <c r="DX35"/>
  <c r="DS35"/>
  <c r="DR35"/>
  <c r="DP35"/>
  <c r="DO35"/>
  <c r="DM35"/>
  <c r="DL35"/>
  <c r="DJ35"/>
  <c r="DI35"/>
  <c r="DG35"/>
  <c r="DF35"/>
  <c r="DA35"/>
  <c r="CZ35"/>
  <c r="CX35"/>
  <c r="CW35"/>
  <c r="CR35"/>
  <c r="CQ35"/>
  <c r="CN35"/>
  <c r="CI35"/>
  <c r="CH35"/>
  <c r="CF35"/>
  <c r="CE35"/>
  <c r="BZ35"/>
  <c r="BY35"/>
  <c r="BW35"/>
  <c r="BV35"/>
  <c r="BQ35"/>
  <c r="BP35"/>
  <c r="BN35"/>
  <c r="BM35"/>
  <c r="BH35"/>
  <c r="BG35"/>
  <c r="BD35"/>
  <c r="BA35"/>
  <c r="AV35"/>
  <c r="AU35"/>
  <c r="AS35"/>
  <c r="AR35"/>
  <c r="AM35"/>
  <c r="AL35"/>
  <c r="AJ35"/>
  <c r="AI35"/>
  <c r="AG35"/>
  <c r="AF35"/>
  <c r="AA35"/>
  <c r="Z35"/>
  <c r="X35"/>
  <c r="W35"/>
  <c r="R35"/>
  <c r="Q35"/>
  <c r="O35"/>
  <c r="N35"/>
  <c r="L35"/>
  <c r="K35"/>
  <c r="I35"/>
  <c r="H35"/>
  <c r="GU34"/>
  <c r="GE34"/>
  <c r="GB34"/>
  <c r="FY34"/>
  <c r="FM34"/>
  <c r="FJ34"/>
  <c r="FG34"/>
  <c r="FD34"/>
  <c r="FA34"/>
  <c r="EO34"/>
  <c r="EL34"/>
  <c r="EH34"/>
  <c r="EG34"/>
  <c r="DV34"/>
  <c r="DU34"/>
  <c r="DT34"/>
  <c r="DD34"/>
  <c r="DC34"/>
  <c r="CU34"/>
  <c r="CT34"/>
  <c r="CL34"/>
  <c r="CK34"/>
  <c r="CC34"/>
  <c r="CB34"/>
  <c r="CA34"/>
  <c r="BX34"/>
  <c r="BT34"/>
  <c r="BS34"/>
  <c r="BJ34"/>
  <c r="AW34"/>
  <c r="AT34"/>
  <c r="AP34"/>
  <c r="AO34"/>
  <c r="AD34"/>
  <c r="AC34"/>
  <c r="AB34"/>
  <c r="Y34"/>
  <c r="U34"/>
  <c r="T34"/>
  <c r="P34"/>
  <c r="M34"/>
  <c r="J34"/>
  <c r="E34"/>
  <c r="M37" i="9"/>
  <c r="AH34"/>
  <c r="P34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L31" s="1"/>
  <c r="K33"/>
  <c r="I33"/>
  <c r="H33"/>
  <c r="F33"/>
  <c r="E33"/>
  <c r="G48" i="3"/>
  <c r="J48"/>
  <c r="P48"/>
  <c r="S48"/>
  <c r="V48"/>
  <c r="Y48"/>
  <c r="AB48"/>
  <c r="AE48"/>
  <c r="AH48"/>
  <c r="AK48"/>
  <c r="AQ48"/>
  <c r="AT48"/>
  <c r="AW48"/>
  <c r="AZ48"/>
  <c r="BC48"/>
  <c r="BI48"/>
  <c r="BO48"/>
  <c r="BR48"/>
  <c r="BY48"/>
  <c r="BZ48"/>
  <c r="CD48"/>
  <c r="CG48"/>
  <c r="CM48"/>
  <c r="CP48"/>
  <c r="E49"/>
  <c r="F49"/>
  <c r="H49"/>
  <c r="I49"/>
  <c r="L49"/>
  <c r="N49"/>
  <c r="O49"/>
  <c r="Q49"/>
  <c r="R49"/>
  <c r="T49"/>
  <c r="U49"/>
  <c r="W49"/>
  <c r="X49"/>
  <c r="Z49"/>
  <c r="AA49"/>
  <c r="AC49"/>
  <c r="AD49"/>
  <c r="AF49"/>
  <c r="AG49"/>
  <c r="AI49"/>
  <c r="AJ49"/>
  <c r="AL49"/>
  <c r="AM49"/>
  <c r="AO49"/>
  <c r="AP49"/>
  <c r="AR49"/>
  <c r="AS49"/>
  <c r="AU49"/>
  <c r="AV49"/>
  <c r="AX49"/>
  <c r="AY49"/>
  <c r="BA49"/>
  <c r="BD49"/>
  <c r="BE49"/>
  <c r="BG49"/>
  <c r="BH49"/>
  <c r="BJ49"/>
  <c r="BK49"/>
  <c r="BM49"/>
  <c r="BN49"/>
  <c r="BP49"/>
  <c r="BQ49"/>
  <c r="BS49"/>
  <c r="BT49"/>
  <c r="BV49"/>
  <c r="BW49"/>
  <c r="BY49"/>
  <c r="BZ49"/>
  <c r="CB49"/>
  <c r="CC49"/>
  <c r="CE49"/>
  <c r="CF49"/>
  <c r="CH49"/>
  <c r="CI49"/>
  <c r="CK49"/>
  <c r="CL49"/>
  <c r="CN49"/>
  <c r="CO49"/>
  <c r="M50"/>
  <c r="M51"/>
  <c r="M52"/>
  <c r="M53"/>
  <c r="M54"/>
  <c r="M55"/>
  <c r="M56"/>
  <c r="M57"/>
  <c r="M58"/>
  <c r="E46" i="12"/>
  <c r="J46"/>
  <c r="M46"/>
  <c r="P46"/>
  <c r="T46"/>
  <c r="U46"/>
  <c r="Y46"/>
  <c r="AB46"/>
  <c r="AC46"/>
  <c r="AD46"/>
  <c r="AN46"/>
  <c r="AO46"/>
  <c r="AP46"/>
  <c r="BH46"/>
  <c r="BI46" s="1"/>
  <c r="BJ46"/>
  <c r="BS46"/>
  <c r="BT46"/>
  <c r="BX46"/>
  <c r="CA46"/>
  <c r="CB46"/>
  <c r="CC46"/>
  <c r="CK46"/>
  <c r="CL46"/>
  <c r="CT46"/>
  <c r="CU46"/>
  <c r="DC46"/>
  <c r="DD46"/>
  <c r="DT46"/>
  <c r="DU46"/>
  <c r="DV46"/>
  <c r="EF46"/>
  <c r="EG46"/>
  <c r="EH46"/>
  <c r="EL46"/>
  <c r="EO46"/>
  <c r="FA46"/>
  <c r="FD46"/>
  <c r="FY46"/>
  <c r="GB46"/>
  <c r="GE46"/>
  <c r="GU46"/>
  <c r="H47"/>
  <c r="K47"/>
  <c r="L47"/>
  <c r="N47"/>
  <c r="O47"/>
  <c r="Q47"/>
  <c r="R47"/>
  <c r="W47"/>
  <c r="X47"/>
  <c r="Z47"/>
  <c r="AA47"/>
  <c r="AF47"/>
  <c r="AG47"/>
  <c r="AI47"/>
  <c r="AJ47"/>
  <c r="AL47"/>
  <c r="AM47"/>
  <c r="AR47"/>
  <c r="AS47"/>
  <c r="AU47"/>
  <c r="AV47"/>
  <c r="BA47"/>
  <c r="BD47"/>
  <c r="BG47"/>
  <c r="BH47"/>
  <c r="BM47"/>
  <c r="BN47"/>
  <c r="BP47"/>
  <c r="BQ47"/>
  <c r="BV47"/>
  <c r="BW47"/>
  <c r="BY47"/>
  <c r="BZ47"/>
  <c r="CE47"/>
  <c r="CF47"/>
  <c r="CH47"/>
  <c r="CI47"/>
  <c r="CN47"/>
  <c r="CO47"/>
  <c r="CQ47"/>
  <c r="CR47"/>
  <c r="CW47"/>
  <c r="CX47"/>
  <c r="CZ47"/>
  <c r="DA47"/>
  <c r="DF47"/>
  <c r="DG47"/>
  <c r="DI47"/>
  <c r="DJ47"/>
  <c r="DL47"/>
  <c r="DM47"/>
  <c r="DO47"/>
  <c r="DP47"/>
  <c r="DR47"/>
  <c r="DS47"/>
  <c r="DX47"/>
  <c r="DY47"/>
  <c r="EA47"/>
  <c r="EB47"/>
  <c r="EG47"/>
  <c r="EH47"/>
  <c r="EJ47"/>
  <c r="EK47"/>
  <c r="EM47"/>
  <c r="EN47"/>
  <c r="EP47"/>
  <c r="EQ47"/>
  <c r="ES47"/>
  <c r="ET47"/>
  <c r="EV47"/>
  <c r="EW47"/>
  <c r="EY47"/>
  <c r="EZ47"/>
  <c r="FB47"/>
  <c r="FC47"/>
  <c r="FE47"/>
  <c r="FF47"/>
  <c r="FH47"/>
  <c r="FI47"/>
  <c r="FK47"/>
  <c r="FL47"/>
  <c r="FN47"/>
  <c r="FO47"/>
  <c r="FQ47"/>
  <c r="FR47"/>
  <c r="FT47"/>
  <c r="FU47"/>
  <c r="FW47"/>
  <c r="FX47"/>
  <c r="FZ47"/>
  <c r="GA47"/>
  <c r="GC47"/>
  <c r="GD47"/>
  <c r="GF47"/>
  <c r="GG47"/>
  <c r="GI47"/>
  <c r="GJ47"/>
  <c r="GL47"/>
  <c r="GM47"/>
  <c r="GO47"/>
  <c r="GP47"/>
  <c r="GR47"/>
  <c r="GS47"/>
  <c r="GV47"/>
  <c r="GX47"/>
  <c r="GY47"/>
  <c r="HA47"/>
  <c r="HB47"/>
  <c r="E48"/>
  <c r="T48"/>
  <c r="U48"/>
  <c r="AC48"/>
  <c r="AD48"/>
  <c r="AO48"/>
  <c r="AP48"/>
  <c r="BJ48"/>
  <c r="BK48"/>
  <c r="BO48"/>
  <c r="BS48"/>
  <c r="BT48"/>
  <c r="CB48"/>
  <c r="CC48"/>
  <c r="CK48"/>
  <c r="CL48"/>
  <c r="CT48"/>
  <c r="CU48"/>
  <c r="DC48"/>
  <c r="DD48"/>
  <c r="DU48"/>
  <c r="DV48"/>
  <c r="GU48"/>
  <c r="E49"/>
  <c r="T49"/>
  <c r="U49"/>
  <c r="AC49"/>
  <c r="AD49"/>
  <c r="AO49"/>
  <c r="AP49"/>
  <c r="BJ49"/>
  <c r="BS49"/>
  <c r="BT49"/>
  <c r="CB49"/>
  <c r="CC49"/>
  <c r="CK49"/>
  <c r="CL49"/>
  <c r="CT49"/>
  <c r="CU49"/>
  <c r="DC49"/>
  <c r="DD49"/>
  <c r="DU49"/>
  <c r="DV49"/>
  <c r="GU49"/>
  <c r="E50"/>
  <c r="T50"/>
  <c r="U50"/>
  <c r="AC50"/>
  <c r="AD50"/>
  <c r="AO50"/>
  <c r="AP50"/>
  <c r="BJ50"/>
  <c r="BS50"/>
  <c r="BT50"/>
  <c r="CB50"/>
  <c r="CC50"/>
  <c r="CK50"/>
  <c r="CL50"/>
  <c r="CT50"/>
  <c r="CU50"/>
  <c r="DC50"/>
  <c r="DD50"/>
  <c r="DU50"/>
  <c r="DV50"/>
  <c r="GU50"/>
  <c r="E51"/>
  <c r="T51"/>
  <c r="U51"/>
  <c r="AC51"/>
  <c r="AD51"/>
  <c r="AO51"/>
  <c r="AP51"/>
  <c r="BJ51"/>
  <c r="BK51"/>
  <c r="BR51"/>
  <c r="BS51"/>
  <c r="BT51"/>
  <c r="CB51"/>
  <c r="CC51"/>
  <c r="CK51"/>
  <c r="CL51"/>
  <c r="CT51"/>
  <c r="CU51"/>
  <c r="DC51"/>
  <c r="DD51"/>
  <c r="DU51"/>
  <c r="DV51"/>
  <c r="GU51"/>
  <c r="E52"/>
  <c r="T52"/>
  <c r="U52"/>
  <c r="AC52"/>
  <c r="AD52"/>
  <c r="AO52"/>
  <c r="AP52"/>
  <c r="AX52"/>
  <c r="BF52"/>
  <c r="BJ52"/>
  <c r="BS52"/>
  <c r="BT52"/>
  <c r="CB52"/>
  <c r="CC52"/>
  <c r="CK52"/>
  <c r="CL52"/>
  <c r="CT52"/>
  <c r="CU52"/>
  <c r="DC52"/>
  <c r="DD52"/>
  <c r="DQ52"/>
  <c r="DU52"/>
  <c r="DV52"/>
  <c r="GU52"/>
  <c r="E53"/>
  <c r="T53"/>
  <c r="U53"/>
  <c r="AC53"/>
  <c r="AD53"/>
  <c r="AO53"/>
  <c r="AP53"/>
  <c r="AX53"/>
  <c r="BJ53"/>
  <c r="BS53"/>
  <c r="BT53"/>
  <c r="CB53"/>
  <c r="CC53"/>
  <c r="CK53"/>
  <c r="CL53"/>
  <c r="CT53"/>
  <c r="CU53"/>
  <c r="DC53"/>
  <c r="DD53"/>
  <c r="DQ53"/>
  <c r="DU53"/>
  <c r="DV53"/>
  <c r="GU53"/>
  <c r="E54"/>
  <c r="T54"/>
  <c r="U54"/>
  <c r="AC54"/>
  <c r="AD54"/>
  <c r="AO54"/>
  <c r="AP54"/>
  <c r="BJ54"/>
  <c r="BK54"/>
  <c r="BO54"/>
  <c r="BS54"/>
  <c r="BT54"/>
  <c r="CB54"/>
  <c r="CC54"/>
  <c r="CK54"/>
  <c r="CL54"/>
  <c r="CT54"/>
  <c r="CU54"/>
  <c r="DC54"/>
  <c r="DD54"/>
  <c r="DU54"/>
  <c r="DV54"/>
  <c r="GU54"/>
  <c r="E55"/>
  <c r="T55"/>
  <c r="U55"/>
  <c r="AC55"/>
  <c r="AD55"/>
  <c r="AO55"/>
  <c r="AP55"/>
  <c r="BJ55"/>
  <c r="BS55"/>
  <c r="BT55"/>
  <c r="CB55"/>
  <c r="CC55"/>
  <c r="CK55"/>
  <c r="CL55"/>
  <c r="CT55"/>
  <c r="CU55"/>
  <c r="DC55"/>
  <c r="DD55"/>
  <c r="DU55"/>
  <c r="DV55"/>
  <c r="GU55"/>
  <c r="P33" i="9" l="1"/>
  <c r="D34"/>
  <c r="B33"/>
  <c r="AH33"/>
  <c r="M33"/>
  <c r="K31"/>
  <c r="C33"/>
  <c r="D33" s="1"/>
  <c r="D37"/>
  <c r="E45" i="12"/>
  <c r="D34"/>
  <c r="E47"/>
  <c r="E35"/>
  <c r="BO35"/>
  <c r="DQ35"/>
  <c r="EI34"/>
  <c r="BL39"/>
  <c r="BF44"/>
  <c r="AY40"/>
  <c r="AX47"/>
  <c r="BT35"/>
  <c r="D36" i="3"/>
  <c r="D39"/>
  <c r="C37"/>
  <c r="D43"/>
  <c r="D51"/>
  <c r="CA36"/>
  <c r="M37"/>
  <c r="D38"/>
  <c r="D42"/>
  <c r="D46"/>
  <c r="D55"/>
  <c r="D40"/>
  <c r="D44"/>
  <c r="M49"/>
  <c r="D41"/>
  <c r="D45"/>
  <c r="V34" i="12"/>
  <c r="V46"/>
  <c r="BU34"/>
  <c r="BL43"/>
  <c r="AC35"/>
  <c r="CT35"/>
  <c r="BL38"/>
  <c r="BU46"/>
  <c r="AQ34"/>
  <c r="AZ42"/>
  <c r="CK47"/>
  <c r="CT47"/>
  <c r="CU35"/>
  <c r="DU35"/>
  <c r="AY37"/>
  <c r="AZ43"/>
  <c r="BL51"/>
  <c r="EI46"/>
  <c r="AX35"/>
  <c r="AZ39"/>
  <c r="CM42"/>
  <c r="D43"/>
  <c r="BL44"/>
  <c r="CU47"/>
  <c r="CM44"/>
  <c r="AP47"/>
  <c r="U47"/>
  <c r="CL47"/>
  <c r="BJ47"/>
  <c r="CB47"/>
  <c r="AD47"/>
  <c r="CP35"/>
  <c r="BL54"/>
  <c r="DV47"/>
  <c r="BR47"/>
  <c r="BK35"/>
  <c r="CS35"/>
  <c r="CL35"/>
  <c r="DD35"/>
  <c r="GU35"/>
  <c r="AP35"/>
  <c r="CB35"/>
  <c r="DD47"/>
  <c r="BT47"/>
  <c r="AC47"/>
  <c r="DU47"/>
  <c r="BK47"/>
  <c r="AD35"/>
  <c r="CC35"/>
  <c r="AY41"/>
  <c r="CC47"/>
  <c r="AO47"/>
  <c r="T47"/>
  <c r="GU47"/>
  <c r="DC47"/>
  <c r="BS47"/>
  <c r="DQ47"/>
  <c r="BO47"/>
  <c r="G34"/>
  <c r="CK35"/>
  <c r="DC35"/>
  <c r="DV35"/>
  <c r="T35"/>
  <c r="AO35"/>
  <c r="BS35"/>
  <c r="AB57" i="13"/>
  <c r="D56" i="3"/>
  <c r="D52"/>
  <c r="B37"/>
  <c r="D58"/>
  <c r="D54"/>
  <c r="D50"/>
  <c r="D57"/>
  <c r="D53"/>
  <c r="CA48"/>
  <c r="D48"/>
  <c r="AB8" i="13"/>
  <c r="AY36" i="12"/>
  <c r="BC36"/>
  <c r="BC44"/>
  <c r="AY44"/>
  <c r="BJ35"/>
  <c r="BF36"/>
  <c r="BE35"/>
  <c r="BF35" s="1"/>
  <c r="U35"/>
  <c r="BC53"/>
  <c r="AY53"/>
  <c r="BL48"/>
  <c r="G46"/>
  <c r="BF53"/>
  <c r="BE47"/>
  <c r="BF47" s="1"/>
  <c r="AZ53" l="1"/>
  <c r="D53"/>
  <c r="AZ37"/>
  <c r="D37"/>
  <c r="AZ41"/>
  <c r="BL47"/>
  <c r="D46"/>
  <c r="BC40"/>
  <c r="D51"/>
  <c r="AZ40"/>
  <c r="D37" i="3"/>
  <c r="D49"/>
  <c r="D39" i="12"/>
  <c r="B35"/>
  <c r="BC37"/>
  <c r="D42"/>
  <c r="BB35"/>
  <c r="BC35" s="1"/>
  <c r="B47"/>
  <c r="D41"/>
  <c r="D38"/>
  <c r="BC41"/>
  <c r="CM35"/>
  <c r="BL35"/>
  <c r="D40"/>
  <c r="D36"/>
  <c r="AZ44"/>
  <c r="D44"/>
  <c r="AZ36"/>
  <c r="AY35"/>
  <c r="AZ35" s="1"/>
  <c r="BB47"/>
  <c r="BC47" s="1"/>
  <c r="BC52"/>
  <c r="AY52"/>
  <c r="D48"/>
  <c r="D54"/>
  <c r="C35" l="1"/>
  <c r="D35" s="1"/>
  <c r="AZ52"/>
  <c r="AY47"/>
  <c r="AZ47" s="1"/>
  <c r="D52" l="1"/>
  <c r="C47"/>
  <c r="D47" s="1"/>
  <c r="F28" i="13" l="1"/>
  <c r="C28" s="1"/>
  <c r="E28"/>
  <c r="M27"/>
  <c r="J27"/>
  <c r="F27"/>
  <c r="E27"/>
  <c r="GU76" i="12"/>
  <c r="DV76"/>
  <c r="DU76"/>
  <c r="DD76"/>
  <c r="DC76"/>
  <c r="CU76"/>
  <c r="CT76"/>
  <c r="CL76"/>
  <c r="CK76"/>
  <c r="CC76"/>
  <c r="CB76"/>
  <c r="BO76"/>
  <c r="BK76"/>
  <c r="BJ76"/>
  <c r="AP76"/>
  <c r="AO76"/>
  <c r="AD76"/>
  <c r="AC76"/>
  <c r="U76"/>
  <c r="T76"/>
  <c r="E76"/>
  <c r="GU75"/>
  <c r="DV75"/>
  <c r="DU75"/>
  <c r="DD75"/>
  <c r="DC75"/>
  <c r="CU75"/>
  <c r="CT75"/>
  <c r="CL75"/>
  <c r="CK75"/>
  <c r="CC75"/>
  <c r="CB75"/>
  <c r="BO75"/>
  <c r="BK75"/>
  <c r="BJ75"/>
  <c r="AP75"/>
  <c r="AO75"/>
  <c r="AD75"/>
  <c r="AC75"/>
  <c r="U75"/>
  <c r="T75"/>
  <c r="E75"/>
  <c r="GU74"/>
  <c r="DV74"/>
  <c r="DU74"/>
  <c r="DD74"/>
  <c r="DC74"/>
  <c r="CU74"/>
  <c r="CT74"/>
  <c r="CL74"/>
  <c r="CK74"/>
  <c r="CC74"/>
  <c r="CB74"/>
  <c r="BJ74"/>
  <c r="AP74"/>
  <c r="AO74"/>
  <c r="AD74"/>
  <c r="AC74"/>
  <c r="U74"/>
  <c r="T74"/>
  <c r="E74"/>
  <c r="GU73"/>
  <c r="DV73"/>
  <c r="DU73"/>
  <c r="DD73"/>
  <c r="DC73"/>
  <c r="CU73"/>
  <c r="CT73"/>
  <c r="CL73"/>
  <c r="CK73"/>
  <c r="CC73"/>
  <c r="CB73"/>
  <c r="BO73"/>
  <c r="BK73"/>
  <c r="BJ73"/>
  <c r="AP73"/>
  <c r="AO73"/>
  <c r="AD73"/>
  <c r="AC73"/>
  <c r="U73"/>
  <c r="T73"/>
  <c r="E73"/>
  <c r="GU72"/>
  <c r="DV72"/>
  <c r="DU72"/>
  <c r="DD72"/>
  <c r="DC72"/>
  <c r="CU72"/>
  <c r="CT72"/>
  <c r="CL72"/>
  <c r="CK72"/>
  <c r="CC72"/>
  <c r="CB72"/>
  <c r="BJ72"/>
  <c r="BF72"/>
  <c r="BC72"/>
  <c r="AY72"/>
  <c r="AX72"/>
  <c r="AP72"/>
  <c r="AO72"/>
  <c r="AD72"/>
  <c r="AC72"/>
  <c r="U72"/>
  <c r="T72"/>
  <c r="E72"/>
  <c r="GU71"/>
  <c r="DV71"/>
  <c r="DU71"/>
  <c r="DQ71"/>
  <c r="DD71"/>
  <c r="DC71"/>
  <c r="CU71"/>
  <c r="CT71"/>
  <c r="CL71"/>
  <c r="CK71"/>
  <c r="CC71"/>
  <c r="CB71"/>
  <c r="BJ71"/>
  <c r="BF71"/>
  <c r="BC71"/>
  <c r="AY71"/>
  <c r="AX71"/>
  <c r="AP71"/>
  <c r="AO71"/>
  <c r="AD71"/>
  <c r="AC71"/>
  <c r="U71"/>
  <c r="T71"/>
  <c r="E71"/>
  <c r="HB70"/>
  <c r="HA70"/>
  <c r="GY70"/>
  <c r="GX70"/>
  <c r="GV70"/>
  <c r="GS70"/>
  <c r="GR70"/>
  <c r="GP70"/>
  <c r="GO70"/>
  <c r="GM70"/>
  <c r="GL70"/>
  <c r="GJ70"/>
  <c r="GI70"/>
  <c r="GG70"/>
  <c r="GF70"/>
  <c r="GD70"/>
  <c r="GC70"/>
  <c r="GA70"/>
  <c r="FZ70"/>
  <c r="FX70"/>
  <c r="FW70"/>
  <c r="FU70"/>
  <c r="FT70"/>
  <c r="FR70"/>
  <c r="FQ70"/>
  <c r="FO70"/>
  <c r="FN70"/>
  <c r="FL70"/>
  <c r="FK70"/>
  <c r="FI70"/>
  <c r="FH70"/>
  <c r="FF70"/>
  <c r="FE70"/>
  <c r="FC70"/>
  <c r="FB70"/>
  <c r="EZ70"/>
  <c r="EY70"/>
  <c r="EW70"/>
  <c r="EV70"/>
  <c r="ET70"/>
  <c r="ES70"/>
  <c r="EQ70"/>
  <c r="EP70"/>
  <c r="EN70"/>
  <c r="EM70"/>
  <c r="EK70"/>
  <c r="EJ70"/>
  <c r="EH70"/>
  <c r="EG70"/>
  <c r="ED70"/>
  <c r="EB70"/>
  <c r="EA70"/>
  <c r="DY70"/>
  <c r="DX70"/>
  <c r="DS70"/>
  <c r="DR70"/>
  <c r="DP70"/>
  <c r="DO70"/>
  <c r="DM70"/>
  <c r="DL70"/>
  <c r="DJ70"/>
  <c r="DI70"/>
  <c r="DG70"/>
  <c r="DF70"/>
  <c r="DA70"/>
  <c r="CZ70"/>
  <c r="CX70"/>
  <c r="CW70"/>
  <c r="CR70"/>
  <c r="CQ70"/>
  <c r="CO70"/>
  <c r="CN70"/>
  <c r="CI70"/>
  <c r="CH70"/>
  <c r="CF70"/>
  <c r="CE70"/>
  <c r="BZ70"/>
  <c r="BY70"/>
  <c r="BW70"/>
  <c r="BV70"/>
  <c r="BT70"/>
  <c r="BS70"/>
  <c r="BQ70"/>
  <c r="BP70"/>
  <c r="BN70"/>
  <c r="BM70"/>
  <c r="BH70"/>
  <c r="BG70"/>
  <c r="BE70"/>
  <c r="BD70"/>
  <c r="BB70"/>
  <c r="BA70"/>
  <c r="AV70"/>
  <c r="AU70"/>
  <c r="AS70"/>
  <c r="AR70"/>
  <c r="AM70"/>
  <c r="AL70"/>
  <c r="AJ70"/>
  <c r="AI70"/>
  <c r="AG70"/>
  <c r="AF70"/>
  <c r="AA70"/>
  <c r="Z70"/>
  <c r="X70"/>
  <c r="W70"/>
  <c r="R70"/>
  <c r="Q70"/>
  <c r="O70"/>
  <c r="N70"/>
  <c r="L70"/>
  <c r="K70"/>
  <c r="I70"/>
  <c r="H70"/>
  <c r="GU69"/>
  <c r="GE69"/>
  <c r="GB69"/>
  <c r="FY69"/>
  <c r="FG69"/>
  <c r="FD69"/>
  <c r="FA69"/>
  <c r="EU69"/>
  <c r="EO69"/>
  <c r="EL69"/>
  <c r="EH69"/>
  <c r="EG69"/>
  <c r="DV69"/>
  <c r="DU69"/>
  <c r="DT69"/>
  <c r="DD69"/>
  <c r="DC69"/>
  <c r="CU69"/>
  <c r="CT69"/>
  <c r="CL69"/>
  <c r="CK69"/>
  <c r="CC69"/>
  <c r="CB69"/>
  <c r="CA69"/>
  <c r="BX69"/>
  <c r="BT69"/>
  <c r="BS69"/>
  <c r="BJ69"/>
  <c r="AP69"/>
  <c r="AO69"/>
  <c r="AD69"/>
  <c r="AC69"/>
  <c r="AB69"/>
  <c r="Y69"/>
  <c r="U69"/>
  <c r="T69"/>
  <c r="S69"/>
  <c r="P69"/>
  <c r="M69"/>
  <c r="J69"/>
  <c r="E69"/>
  <c r="H77"/>
  <c r="I77"/>
  <c r="K77"/>
  <c r="L77"/>
  <c r="N77"/>
  <c r="O77"/>
  <c r="X77"/>
  <c r="AA77"/>
  <c r="BP77"/>
  <c r="BQ77"/>
  <c r="BV77"/>
  <c r="BW77"/>
  <c r="BY77"/>
  <c r="BZ77"/>
  <c r="DF77"/>
  <c r="DG77"/>
  <c r="DI77"/>
  <c r="DJ77"/>
  <c r="DR77"/>
  <c r="DS77"/>
  <c r="EJ77"/>
  <c r="EK77"/>
  <c r="EM77"/>
  <c r="EN77"/>
  <c r="ES77"/>
  <c r="ET77"/>
  <c r="EV77"/>
  <c r="EW77"/>
  <c r="EY77"/>
  <c r="EZ77"/>
  <c r="FB77"/>
  <c r="FC77"/>
  <c r="FH77"/>
  <c r="FI77"/>
  <c r="FK77"/>
  <c r="FL77"/>
  <c r="FQ77"/>
  <c r="FR77"/>
  <c r="FT77"/>
  <c r="FW77"/>
  <c r="FX77"/>
  <c r="FZ77"/>
  <c r="GA77"/>
  <c r="GC77"/>
  <c r="GD77"/>
  <c r="GI77"/>
  <c r="GJ77"/>
  <c r="GX77"/>
  <c r="GY77"/>
  <c r="HA77"/>
  <c r="HB77"/>
  <c r="E78"/>
  <c r="J78"/>
  <c r="M78"/>
  <c r="U78"/>
  <c r="V78"/>
  <c r="V77" s="1"/>
  <c r="W78"/>
  <c r="Y78"/>
  <c r="Y77" s="1"/>
  <c r="Z78"/>
  <c r="Z77" s="1"/>
  <c r="AB78"/>
  <c r="AB77" s="1"/>
  <c r="AC78"/>
  <c r="AD78"/>
  <c r="AO78"/>
  <c r="AO77" s="1"/>
  <c r="AP78"/>
  <c r="BJ78"/>
  <c r="BK78"/>
  <c r="BS78"/>
  <c r="BT78"/>
  <c r="BX78"/>
  <c r="CA78"/>
  <c r="DC78"/>
  <c r="DC77" s="1"/>
  <c r="DD78"/>
  <c r="DH78"/>
  <c r="DK78"/>
  <c r="DQ78"/>
  <c r="DT78"/>
  <c r="EG78"/>
  <c r="EG77" s="1"/>
  <c r="EH78"/>
  <c r="EH77" s="1"/>
  <c r="EL78"/>
  <c r="EO78"/>
  <c r="EU78"/>
  <c r="EX78"/>
  <c r="FA78"/>
  <c r="FD78"/>
  <c r="FM78"/>
  <c r="FS78"/>
  <c r="FY78"/>
  <c r="GB78"/>
  <c r="GE78"/>
  <c r="GU78"/>
  <c r="M77" i="3"/>
  <c r="M76"/>
  <c r="M75"/>
  <c r="M74"/>
  <c r="M73"/>
  <c r="CO72"/>
  <c r="CN72"/>
  <c r="CL72"/>
  <c r="CK72"/>
  <c r="CI72"/>
  <c r="CH72"/>
  <c r="CF72"/>
  <c r="CE72"/>
  <c r="CC72"/>
  <c r="CB72"/>
  <c r="BZ72"/>
  <c r="BY72"/>
  <c r="BW72"/>
  <c r="BV72"/>
  <c r="BT72"/>
  <c r="BS72"/>
  <c r="BQ72"/>
  <c r="BP72"/>
  <c r="BN72"/>
  <c r="BM72"/>
  <c r="BK72"/>
  <c r="BJ72"/>
  <c r="BH72"/>
  <c r="BG72"/>
  <c r="BE72"/>
  <c r="BD72"/>
  <c r="BB72"/>
  <c r="BA72"/>
  <c r="AY72"/>
  <c r="AX72"/>
  <c r="AV72"/>
  <c r="AU72"/>
  <c r="AS72"/>
  <c r="AR72"/>
  <c r="AP72"/>
  <c r="AO72"/>
  <c r="AM72"/>
  <c r="AL72"/>
  <c r="AJ72"/>
  <c r="AI72"/>
  <c r="AG72"/>
  <c r="AF72"/>
  <c r="AD72"/>
  <c r="AC72"/>
  <c r="AA72"/>
  <c r="Z72"/>
  <c r="X72"/>
  <c r="W72"/>
  <c r="U72"/>
  <c r="T72"/>
  <c r="R72"/>
  <c r="Q72"/>
  <c r="O72"/>
  <c r="N72"/>
  <c r="L72"/>
  <c r="I72"/>
  <c r="H72"/>
  <c r="F72"/>
  <c r="E72"/>
  <c r="CM71"/>
  <c r="CJ71"/>
  <c r="BX71"/>
  <c r="BR71"/>
  <c r="BO71"/>
  <c r="BL71"/>
  <c r="BI71"/>
  <c r="BC71"/>
  <c r="AZ71"/>
  <c r="AW71"/>
  <c r="AT71"/>
  <c r="AQ71"/>
  <c r="AN71"/>
  <c r="AK71"/>
  <c r="AH71"/>
  <c r="AE71"/>
  <c r="AB71"/>
  <c r="Y71"/>
  <c r="V71"/>
  <c r="S71"/>
  <c r="P71"/>
  <c r="J71"/>
  <c r="G71"/>
  <c r="M59" i="9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F57"/>
  <c r="E57"/>
  <c r="F31" i="13"/>
  <c r="C31" s="1"/>
  <c r="E31"/>
  <c r="M30"/>
  <c r="J30"/>
  <c r="F30"/>
  <c r="E30"/>
  <c r="GU97" i="12"/>
  <c r="CS97"/>
  <c r="CP97"/>
  <c r="CK97"/>
  <c r="BO97"/>
  <c r="BK97"/>
  <c r="BJ97"/>
  <c r="GU96"/>
  <c r="CL96"/>
  <c r="CK96"/>
  <c r="BK96"/>
  <c r="BJ96"/>
  <c r="GU95"/>
  <c r="CS95"/>
  <c r="CP95"/>
  <c r="CL95"/>
  <c r="CK95"/>
  <c r="BO95"/>
  <c r="BK95"/>
  <c r="BJ95"/>
  <c r="BF95"/>
  <c r="BC95"/>
  <c r="AY95"/>
  <c r="AX95"/>
  <c r="GU94"/>
  <c r="CL94"/>
  <c r="CK94"/>
  <c r="BO94"/>
  <c r="BK94"/>
  <c r="BJ94"/>
  <c r="BF94"/>
  <c r="BC94"/>
  <c r="AY94"/>
  <c r="AX94"/>
  <c r="GU93"/>
  <c r="CS93"/>
  <c r="CP93"/>
  <c r="CL93"/>
  <c r="CK93"/>
  <c r="BK93"/>
  <c r="BJ93"/>
  <c r="BF93"/>
  <c r="BC93"/>
  <c r="AY93"/>
  <c r="AX93"/>
  <c r="GU92"/>
  <c r="CL92"/>
  <c r="CK92"/>
  <c r="BK92"/>
  <c r="BJ92"/>
  <c r="BF92"/>
  <c r="BC92"/>
  <c r="AY92"/>
  <c r="AX92"/>
  <c r="GU91"/>
  <c r="CL91"/>
  <c r="CK91"/>
  <c r="BK91"/>
  <c r="BJ91"/>
  <c r="BF91"/>
  <c r="BC91"/>
  <c r="AY91"/>
  <c r="AX91"/>
  <c r="GU90"/>
  <c r="CL90"/>
  <c r="CK90"/>
  <c r="BK90"/>
  <c r="BJ90"/>
  <c r="BF90"/>
  <c r="BC90"/>
  <c r="AY90"/>
  <c r="AX90"/>
  <c r="GU89"/>
  <c r="CL89"/>
  <c r="CK89"/>
  <c r="BO89"/>
  <c r="BK89"/>
  <c r="BJ89"/>
  <c r="AX89"/>
  <c r="GU88"/>
  <c r="CS88"/>
  <c r="CP88"/>
  <c r="CK88"/>
  <c r="BK88"/>
  <c r="BJ88"/>
  <c r="BF88"/>
  <c r="BC88"/>
  <c r="AY88"/>
  <c r="AX88"/>
  <c r="GU87"/>
  <c r="CS87"/>
  <c r="CP87"/>
  <c r="CL87"/>
  <c r="CK87"/>
  <c r="BK87"/>
  <c r="BJ87"/>
  <c r="BF87"/>
  <c r="AX87"/>
  <c r="GU86"/>
  <c r="CL86"/>
  <c r="CK86"/>
  <c r="BK86"/>
  <c r="BJ86"/>
  <c r="BF86"/>
  <c r="BC86"/>
  <c r="AY86"/>
  <c r="AX86"/>
  <c r="GU85"/>
  <c r="CS85"/>
  <c r="CP85"/>
  <c r="CK85"/>
  <c r="BO85"/>
  <c r="BK85"/>
  <c r="BJ85"/>
  <c r="BF85"/>
  <c r="BC85"/>
  <c r="AY85"/>
  <c r="AX85"/>
  <c r="GU84"/>
  <c r="CL84"/>
  <c r="CK84"/>
  <c r="BK84"/>
  <c r="BJ84"/>
  <c r="AX84"/>
  <c r="GU83"/>
  <c r="CL83"/>
  <c r="CK83"/>
  <c r="BK83"/>
  <c r="BJ83"/>
  <c r="BF83"/>
  <c r="AX83"/>
  <c r="GU82"/>
  <c r="CL82"/>
  <c r="CK82"/>
  <c r="BK82"/>
  <c r="BJ82"/>
  <c r="BF82"/>
  <c r="AX82"/>
  <c r="GU81"/>
  <c r="CS81"/>
  <c r="CP81"/>
  <c r="CL81"/>
  <c r="CK81"/>
  <c r="BK81"/>
  <c r="BJ81"/>
  <c r="GU80"/>
  <c r="CL80"/>
  <c r="CL79" s="1"/>
  <c r="CK80"/>
  <c r="BO80"/>
  <c r="BK80"/>
  <c r="BJ80"/>
  <c r="BJ79" s="1"/>
  <c r="BF80"/>
  <c r="BC80"/>
  <c r="AY80"/>
  <c r="AX80"/>
  <c r="GV79"/>
  <c r="GV77" s="1"/>
  <c r="GS79"/>
  <c r="GS77" s="1"/>
  <c r="GR79"/>
  <c r="GR77" s="1"/>
  <c r="GP79"/>
  <c r="GP77" s="1"/>
  <c r="GO79"/>
  <c r="GO77" s="1"/>
  <c r="GM77"/>
  <c r="GL77"/>
  <c r="DO77"/>
  <c r="CQ77"/>
  <c r="CN77"/>
  <c r="BM77"/>
  <c r="BD77"/>
  <c r="BA77"/>
  <c r="M97" i="3"/>
  <c r="M96"/>
  <c r="M95"/>
  <c r="M94"/>
  <c r="M93"/>
  <c r="M92"/>
  <c r="M91"/>
  <c r="M90"/>
  <c r="M89"/>
  <c r="M88"/>
  <c r="M87"/>
  <c r="M86"/>
  <c r="M85"/>
  <c r="M84"/>
  <c r="M83"/>
  <c r="M82"/>
  <c r="M81"/>
  <c r="CO80"/>
  <c r="CN80"/>
  <c r="CL80"/>
  <c r="CK80"/>
  <c r="CI80"/>
  <c r="CH80"/>
  <c r="CF80"/>
  <c r="CE80"/>
  <c r="CC80"/>
  <c r="CB80"/>
  <c r="BZ80"/>
  <c r="BY80"/>
  <c r="BW80"/>
  <c r="BV80"/>
  <c r="BT80"/>
  <c r="BS80"/>
  <c r="BQ80"/>
  <c r="BP80"/>
  <c r="BN80"/>
  <c r="BM80"/>
  <c r="BK80"/>
  <c r="BJ80"/>
  <c r="BH80"/>
  <c r="BG80"/>
  <c r="BE80"/>
  <c r="BD80"/>
  <c r="BB80"/>
  <c r="BA80"/>
  <c r="AY80"/>
  <c r="AX80"/>
  <c r="AV80"/>
  <c r="AU80"/>
  <c r="AS80"/>
  <c r="AR80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I80"/>
  <c r="H80"/>
  <c r="F80"/>
  <c r="E80"/>
  <c r="CP79"/>
  <c r="CM79"/>
  <c r="CJ79"/>
  <c r="CE79"/>
  <c r="CG79" s="1"/>
  <c r="CB79"/>
  <c r="CD79" s="1"/>
  <c r="BZ79"/>
  <c r="BX79"/>
  <c r="BO79"/>
  <c r="BL79"/>
  <c r="BI79"/>
  <c r="BF79"/>
  <c r="BC79"/>
  <c r="AZ79"/>
  <c r="AW79"/>
  <c r="AT79"/>
  <c r="AQ79"/>
  <c r="AK79"/>
  <c r="AH79"/>
  <c r="AE79"/>
  <c r="AB79"/>
  <c r="Y79"/>
  <c r="V79"/>
  <c r="S79"/>
  <c r="P79"/>
  <c r="J79"/>
  <c r="G79"/>
  <c r="M74" i="9"/>
  <c r="M71"/>
  <c r="M68"/>
  <c r="M67"/>
  <c r="M66"/>
  <c r="AB65"/>
  <c r="Y65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L61" s="1"/>
  <c r="L57" s="1"/>
  <c r="K63"/>
  <c r="F63"/>
  <c r="E63"/>
  <c r="C63"/>
  <c r="AB63" l="1"/>
  <c r="B57"/>
  <c r="M57"/>
  <c r="L55"/>
  <c r="M63"/>
  <c r="K61"/>
  <c r="Y63"/>
  <c r="D97" i="3"/>
  <c r="D74"/>
  <c r="AX79" i="12"/>
  <c r="AX77" s="1"/>
  <c r="U77"/>
  <c r="E70"/>
  <c r="CK79"/>
  <c r="BK79"/>
  <c r="D86"/>
  <c r="D71"/>
  <c r="E77"/>
  <c r="E68"/>
  <c r="D81"/>
  <c r="D88"/>
  <c r="D94"/>
  <c r="BL89"/>
  <c r="BS77"/>
  <c r="T78"/>
  <c r="T77" s="1"/>
  <c r="BL75"/>
  <c r="BL97"/>
  <c r="CM87"/>
  <c r="BO70"/>
  <c r="AZ95"/>
  <c r="AX70"/>
  <c r="AZ85"/>
  <c r="D75" i="3"/>
  <c r="D84"/>
  <c r="D88"/>
  <c r="D92"/>
  <c r="D96"/>
  <c r="D77"/>
  <c r="D76"/>
  <c r="D83"/>
  <c r="D87"/>
  <c r="D91"/>
  <c r="D95"/>
  <c r="D73"/>
  <c r="D85"/>
  <c r="D89"/>
  <c r="D93"/>
  <c r="D82"/>
  <c r="D86"/>
  <c r="D90"/>
  <c r="D94"/>
  <c r="M80"/>
  <c r="D81"/>
  <c r="D71"/>
  <c r="M72"/>
  <c r="CS79" i="12"/>
  <c r="V69"/>
  <c r="AD70"/>
  <c r="AY70"/>
  <c r="AZ70" s="1"/>
  <c r="BL73"/>
  <c r="CM97"/>
  <c r="FM77"/>
  <c r="EO77"/>
  <c r="BJ70"/>
  <c r="DV70"/>
  <c r="AC70"/>
  <c r="DE78"/>
  <c r="M77"/>
  <c r="D95"/>
  <c r="GK77"/>
  <c r="GB77"/>
  <c r="DT77"/>
  <c r="DU70"/>
  <c r="CB70"/>
  <c r="D92"/>
  <c r="BL95"/>
  <c r="AZ92"/>
  <c r="CU70"/>
  <c r="CT70"/>
  <c r="BO79"/>
  <c r="GN79"/>
  <c r="D85"/>
  <c r="AZ88"/>
  <c r="CM95"/>
  <c r="EI69"/>
  <c r="FY77"/>
  <c r="CA77"/>
  <c r="DD70"/>
  <c r="BJ77"/>
  <c r="GU79"/>
  <c r="GU77" s="1"/>
  <c r="BL85"/>
  <c r="AZ86"/>
  <c r="CM88"/>
  <c r="AZ90"/>
  <c r="AZ93"/>
  <c r="FS77"/>
  <c r="FA77"/>
  <c r="EU77"/>
  <c r="EL77"/>
  <c r="DH77"/>
  <c r="BN77"/>
  <c r="BO77" s="1"/>
  <c r="AZ71"/>
  <c r="GU70"/>
  <c r="BK70"/>
  <c r="BL76"/>
  <c r="GN77"/>
  <c r="AY87"/>
  <c r="CP79"/>
  <c r="DQ79"/>
  <c r="CM85"/>
  <c r="CM93"/>
  <c r="FD77"/>
  <c r="DK77"/>
  <c r="CR77"/>
  <c r="CS77" s="1"/>
  <c r="G69"/>
  <c r="BU69"/>
  <c r="BF70"/>
  <c r="AP70"/>
  <c r="CK70"/>
  <c r="DC70"/>
  <c r="CP77"/>
  <c r="GT77"/>
  <c r="B70"/>
  <c r="D93"/>
  <c r="T70"/>
  <c r="AZ80"/>
  <c r="BL80"/>
  <c r="CM81"/>
  <c r="BF84"/>
  <c r="BF89"/>
  <c r="AZ91"/>
  <c r="AZ94"/>
  <c r="BL94"/>
  <c r="BT77"/>
  <c r="G77"/>
  <c r="AZ72"/>
  <c r="D75"/>
  <c r="D73"/>
  <c r="CL70"/>
  <c r="CK77"/>
  <c r="EI77"/>
  <c r="GQ77"/>
  <c r="DP77"/>
  <c r="DQ77" s="1"/>
  <c r="J77"/>
  <c r="AO70"/>
  <c r="D96"/>
  <c r="GE77"/>
  <c r="EX77"/>
  <c r="BX77"/>
  <c r="BC70"/>
  <c r="DQ70"/>
  <c r="D72"/>
  <c r="CC70"/>
  <c r="G27" i="13"/>
  <c r="B30"/>
  <c r="B31"/>
  <c r="D31" s="1"/>
  <c r="G30"/>
  <c r="B28"/>
  <c r="D28" s="1"/>
  <c r="B27"/>
  <c r="C27"/>
  <c r="D76" i="12"/>
  <c r="U70"/>
  <c r="BU78"/>
  <c r="DD77"/>
  <c r="DE77" s="1"/>
  <c r="G78"/>
  <c r="W77"/>
  <c r="EI78"/>
  <c r="C57" i="9"/>
  <c r="C30" i="13"/>
  <c r="BC84" i="12"/>
  <c r="AY84"/>
  <c r="BC89"/>
  <c r="AY89"/>
  <c r="D91"/>
  <c r="D90"/>
  <c r="D97"/>
  <c r="BY79" i="3"/>
  <c r="B63" i="9"/>
  <c r="CA79" i="3" l="1"/>
  <c r="D79"/>
  <c r="D78" i="12"/>
  <c r="D87"/>
  <c r="B77"/>
  <c r="BU77"/>
  <c r="AZ87"/>
  <c r="CL77"/>
  <c r="D72" i="3"/>
  <c r="D80"/>
  <c r="BL70" i="12"/>
  <c r="D69"/>
  <c r="BL79"/>
  <c r="BC87"/>
  <c r="AY82"/>
  <c r="BC82"/>
  <c r="BF79"/>
  <c r="BE77"/>
  <c r="BF77" s="1"/>
  <c r="D80"/>
  <c r="C70"/>
  <c r="D70" s="1"/>
  <c r="CM79"/>
  <c r="BK77"/>
  <c r="BL77" s="1"/>
  <c r="D27" i="13"/>
  <c r="D30"/>
  <c r="AZ89" i="12"/>
  <c r="D89"/>
  <c r="AZ84"/>
  <c r="D84"/>
  <c r="AY83"/>
  <c r="BC83"/>
  <c r="D82" l="1"/>
  <c r="AY79"/>
  <c r="CM77"/>
  <c r="AZ82"/>
  <c r="BC79"/>
  <c r="BB77"/>
  <c r="BC77" s="1"/>
  <c r="AZ83"/>
  <c r="AZ79" l="1"/>
  <c r="AY77"/>
  <c r="AZ77" s="1"/>
  <c r="D83"/>
  <c r="C79"/>
  <c r="D79" l="1"/>
  <c r="C77"/>
  <c r="F34" i="13"/>
  <c r="C34" s="1"/>
  <c r="E34"/>
  <c r="B34" s="1"/>
  <c r="M33"/>
  <c r="J33"/>
  <c r="F33"/>
  <c r="E33"/>
  <c r="GU109" i="12"/>
  <c r="DV109"/>
  <c r="DU109"/>
  <c r="DD109"/>
  <c r="DC109"/>
  <c r="CU109"/>
  <c r="CT109"/>
  <c r="CL109"/>
  <c r="CK109"/>
  <c r="CC109"/>
  <c r="CB109"/>
  <c r="BT109"/>
  <c r="BS109"/>
  <c r="BJ109"/>
  <c r="AP109"/>
  <c r="AO109"/>
  <c r="AD109"/>
  <c r="AC109"/>
  <c r="U109"/>
  <c r="T109"/>
  <c r="E109"/>
  <c r="GU108"/>
  <c r="DV108"/>
  <c r="DU108"/>
  <c r="DD108"/>
  <c r="DC108"/>
  <c r="CU108"/>
  <c r="CT108"/>
  <c r="CL108"/>
  <c r="CK108"/>
  <c r="CC108"/>
  <c r="CB108"/>
  <c r="BT108"/>
  <c r="BS108"/>
  <c r="BO108"/>
  <c r="BK108"/>
  <c r="BJ108"/>
  <c r="AP108"/>
  <c r="AO108"/>
  <c r="AD108"/>
  <c r="AC108"/>
  <c r="U108"/>
  <c r="T108"/>
  <c r="E108"/>
  <c r="GU107"/>
  <c r="DV107"/>
  <c r="DU107"/>
  <c r="DD107"/>
  <c r="DC107"/>
  <c r="CU107"/>
  <c r="CT107"/>
  <c r="CL107"/>
  <c r="CK107"/>
  <c r="CC107"/>
  <c r="CB107"/>
  <c r="BT107"/>
  <c r="BS107"/>
  <c r="BJ107"/>
  <c r="AP107"/>
  <c r="AO107"/>
  <c r="AD107"/>
  <c r="AC107"/>
  <c r="U107"/>
  <c r="T107"/>
  <c r="E107"/>
  <c r="GU106"/>
  <c r="DV106"/>
  <c r="DU106"/>
  <c r="DQ106"/>
  <c r="DD106"/>
  <c r="DC106"/>
  <c r="CU106"/>
  <c r="CT106"/>
  <c r="CL106"/>
  <c r="CK106"/>
  <c r="CC106"/>
  <c r="CB106"/>
  <c r="BT106"/>
  <c r="BS106"/>
  <c r="BJ106"/>
  <c r="AP106"/>
  <c r="AO106"/>
  <c r="AD106"/>
  <c r="AC106"/>
  <c r="U106"/>
  <c r="T106"/>
  <c r="E106"/>
  <c r="GU105"/>
  <c r="DV105"/>
  <c r="DU105"/>
  <c r="DD105"/>
  <c r="DC105"/>
  <c r="CU105"/>
  <c r="CT105"/>
  <c r="CL105"/>
  <c r="CK105"/>
  <c r="CC105"/>
  <c r="CB105"/>
  <c r="BT105"/>
  <c r="BS105"/>
  <c r="BR105"/>
  <c r="BK105"/>
  <c r="BJ105"/>
  <c r="AP105"/>
  <c r="AO105"/>
  <c r="AD105"/>
  <c r="AC105"/>
  <c r="U105"/>
  <c r="T105"/>
  <c r="E105"/>
  <c r="GU104"/>
  <c r="DV104"/>
  <c r="DU104"/>
  <c r="DD104"/>
  <c r="DC104"/>
  <c r="CU104"/>
  <c r="CT104"/>
  <c r="CL104"/>
  <c r="CK104"/>
  <c r="CC104"/>
  <c r="CB104"/>
  <c r="BT104"/>
  <c r="BS104"/>
  <c r="BJ104"/>
  <c r="BF104"/>
  <c r="AX104"/>
  <c r="AP104"/>
  <c r="AO104"/>
  <c r="AD104"/>
  <c r="AC104"/>
  <c r="U104"/>
  <c r="T104"/>
  <c r="E104"/>
  <c r="GU103"/>
  <c r="DV103"/>
  <c r="DU103"/>
  <c r="DQ103"/>
  <c r="DD103"/>
  <c r="DC103"/>
  <c r="CU103"/>
  <c r="CT103"/>
  <c r="CL103"/>
  <c r="CK103"/>
  <c r="CC103"/>
  <c r="CB103"/>
  <c r="BT103"/>
  <c r="BS103"/>
  <c r="BO103"/>
  <c r="BK103"/>
  <c r="BJ103"/>
  <c r="AP103"/>
  <c r="AO103"/>
  <c r="AD103"/>
  <c r="AC103"/>
  <c r="U103"/>
  <c r="T103"/>
  <c r="E103"/>
  <c r="GU102"/>
  <c r="DV102"/>
  <c r="DU102"/>
  <c r="DD102"/>
  <c r="DC102"/>
  <c r="CU102"/>
  <c r="CT102"/>
  <c r="CL102"/>
  <c r="CK102"/>
  <c r="CC102"/>
  <c r="CB102"/>
  <c r="BT102"/>
  <c r="BS102"/>
  <c r="BJ102"/>
  <c r="AP102"/>
  <c r="AO102"/>
  <c r="AD102"/>
  <c r="AC102"/>
  <c r="U102"/>
  <c r="T102"/>
  <c r="E102"/>
  <c r="GU101"/>
  <c r="DV101"/>
  <c r="DU101"/>
  <c r="DQ101"/>
  <c r="DD101"/>
  <c r="DC101"/>
  <c r="CU101"/>
  <c r="CT101"/>
  <c r="CL101"/>
  <c r="CK101"/>
  <c r="CC101"/>
  <c r="CB101"/>
  <c r="BT101"/>
  <c r="BS101"/>
  <c r="BJ101"/>
  <c r="BF101"/>
  <c r="AX101"/>
  <c r="AP101"/>
  <c r="AO101"/>
  <c r="AD101"/>
  <c r="AC101"/>
  <c r="U101"/>
  <c r="T101"/>
  <c r="E101"/>
  <c r="E100" s="1"/>
  <c r="HB100"/>
  <c r="HA100"/>
  <c r="GY100"/>
  <c r="GX100"/>
  <c r="GV100"/>
  <c r="GS100"/>
  <c r="GR100"/>
  <c r="GP100"/>
  <c r="GO100"/>
  <c r="GM100"/>
  <c r="GL100"/>
  <c r="GJ100"/>
  <c r="GI100"/>
  <c r="GG100"/>
  <c r="GF100"/>
  <c r="GD100"/>
  <c r="GC100"/>
  <c r="GA100"/>
  <c r="FZ100"/>
  <c r="FX100"/>
  <c r="FW100"/>
  <c r="FU100"/>
  <c r="FT100"/>
  <c r="FR100"/>
  <c r="FQ100"/>
  <c r="FO100"/>
  <c r="FN100"/>
  <c r="FL100"/>
  <c r="FK100"/>
  <c r="FI100"/>
  <c r="FH100"/>
  <c r="FF100"/>
  <c r="FE100"/>
  <c r="FC100"/>
  <c r="FB100"/>
  <c r="EZ100"/>
  <c r="EY100"/>
  <c r="EW100"/>
  <c r="EV100"/>
  <c r="ET100"/>
  <c r="ES100"/>
  <c r="EQ100"/>
  <c r="EP100"/>
  <c r="EN100"/>
  <c r="EM100"/>
  <c r="EK100"/>
  <c r="EJ100"/>
  <c r="EH100"/>
  <c r="EG100"/>
  <c r="ED100"/>
  <c r="EB100"/>
  <c r="EA100"/>
  <c r="DY100"/>
  <c r="DX100"/>
  <c r="DS100"/>
  <c r="DR100"/>
  <c r="DP100"/>
  <c r="DO100"/>
  <c r="DM100"/>
  <c r="DL100"/>
  <c r="DJ100"/>
  <c r="DI100"/>
  <c r="DG100"/>
  <c r="DF100"/>
  <c r="DA100"/>
  <c r="CZ100"/>
  <c r="CX100"/>
  <c r="CW100"/>
  <c r="CR100"/>
  <c r="CQ100"/>
  <c r="CN100"/>
  <c r="CI100"/>
  <c r="CH100"/>
  <c r="CF100"/>
  <c r="CE100"/>
  <c r="BZ100"/>
  <c r="BY100"/>
  <c r="BW100"/>
  <c r="BV100"/>
  <c r="BQ100"/>
  <c r="BP100"/>
  <c r="BN100"/>
  <c r="BM100"/>
  <c r="BH100"/>
  <c r="BG100"/>
  <c r="BD100"/>
  <c r="BA100"/>
  <c r="AV100"/>
  <c r="AU100"/>
  <c r="AS100"/>
  <c r="AR100"/>
  <c r="AM100"/>
  <c r="AL100"/>
  <c r="AJ100"/>
  <c r="AI100"/>
  <c r="AG100"/>
  <c r="AF100"/>
  <c r="AA100"/>
  <c r="Z100"/>
  <c r="X100"/>
  <c r="W100"/>
  <c r="R100"/>
  <c r="Q100"/>
  <c r="O100"/>
  <c r="N100"/>
  <c r="L100"/>
  <c r="K100"/>
  <c r="I100"/>
  <c r="H100"/>
  <c r="GU99"/>
  <c r="GE99"/>
  <c r="FZ99"/>
  <c r="GB99" s="1"/>
  <c r="FY99"/>
  <c r="FM99"/>
  <c r="FG99"/>
  <c r="FD99"/>
  <c r="FA99"/>
  <c r="ER99"/>
  <c r="EO99"/>
  <c r="EL99"/>
  <c r="EH99"/>
  <c r="EG99"/>
  <c r="DV99"/>
  <c r="DU99"/>
  <c r="DT99"/>
  <c r="DD99"/>
  <c r="DC99"/>
  <c r="CU99"/>
  <c r="CT99"/>
  <c r="CL99"/>
  <c r="CK99"/>
  <c r="CC99"/>
  <c r="CB99"/>
  <c r="CA99"/>
  <c r="BX99"/>
  <c r="BT99"/>
  <c r="BS99"/>
  <c r="BJ99"/>
  <c r="AP99"/>
  <c r="AO99"/>
  <c r="AD99"/>
  <c r="AC99"/>
  <c r="Z99"/>
  <c r="AB99" s="1"/>
  <c r="W99"/>
  <c r="Y99" s="1"/>
  <c r="U99"/>
  <c r="P99"/>
  <c r="M99"/>
  <c r="J99"/>
  <c r="E99"/>
  <c r="M109" i="3"/>
  <c r="M108"/>
  <c r="M107"/>
  <c r="M106"/>
  <c r="M105"/>
  <c r="M104"/>
  <c r="M103"/>
  <c r="M102"/>
  <c r="M101"/>
  <c r="CO100"/>
  <c r="CN100"/>
  <c r="CL100"/>
  <c r="CK100"/>
  <c r="CI100"/>
  <c r="CH100"/>
  <c r="CF100"/>
  <c r="CE100"/>
  <c r="CC100"/>
  <c r="CB100"/>
  <c r="BZ100"/>
  <c r="BY100"/>
  <c r="BW100"/>
  <c r="BV100"/>
  <c r="BT100"/>
  <c r="BS100"/>
  <c r="BQ100"/>
  <c r="BP100"/>
  <c r="BN100"/>
  <c r="BM100"/>
  <c r="BK100"/>
  <c r="BJ100"/>
  <c r="BH100"/>
  <c r="BG100"/>
  <c r="BE100"/>
  <c r="BD100"/>
  <c r="BB100"/>
  <c r="BA100"/>
  <c r="AY100"/>
  <c r="AX100"/>
  <c r="AV100"/>
  <c r="AU100"/>
  <c r="AS100"/>
  <c r="AR100"/>
  <c r="AP100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I100"/>
  <c r="H100"/>
  <c r="F100"/>
  <c r="E100"/>
  <c r="CP99"/>
  <c r="CM99"/>
  <c r="CJ99"/>
  <c r="CG99"/>
  <c r="CD99"/>
  <c r="BZ99"/>
  <c r="BY99"/>
  <c r="BO99"/>
  <c r="BI99"/>
  <c r="BC99"/>
  <c r="AZ99"/>
  <c r="AW99"/>
  <c r="AT99"/>
  <c r="AQ99"/>
  <c r="AN99"/>
  <c r="AK99"/>
  <c r="AH99"/>
  <c r="AE99"/>
  <c r="AB99"/>
  <c r="Y99"/>
  <c r="V99"/>
  <c r="S99"/>
  <c r="P99"/>
  <c r="J99"/>
  <c r="G99"/>
  <c r="M80" i="9"/>
  <c r="M79"/>
  <c r="C77"/>
  <c r="AM77"/>
  <c r="AL77"/>
  <c r="AJ77"/>
  <c r="AI77"/>
  <c r="AG77"/>
  <c r="AF77"/>
  <c r="AD77"/>
  <c r="AC77"/>
  <c r="AA77"/>
  <c r="Z77"/>
  <c r="X77"/>
  <c r="W77"/>
  <c r="U77"/>
  <c r="T77"/>
  <c r="R77"/>
  <c r="Q77"/>
  <c r="O77"/>
  <c r="N77"/>
  <c r="K77"/>
  <c r="K75" s="1"/>
  <c r="F77"/>
  <c r="E77"/>
  <c r="AK87"/>
  <c r="E88"/>
  <c r="F88"/>
  <c r="N88"/>
  <c r="O88"/>
  <c r="Q88"/>
  <c r="R88"/>
  <c r="S88" s="1"/>
  <c r="T88"/>
  <c r="U88"/>
  <c r="W88"/>
  <c r="X88"/>
  <c r="Z88"/>
  <c r="AA88"/>
  <c r="AC88"/>
  <c r="AD88"/>
  <c r="AF88"/>
  <c r="AG88"/>
  <c r="AI88"/>
  <c r="AJ88"/>
  <c r="AL88"/>
  <c r="AM88"/>
  <c r="S90"/>
  <c r="Y90"/>
  <c r="Y88" l="1"/>
  <c r="D106" i="12"/>
  <c r="AX100"/>
  <c r="BR100"/>
  <c r="EI99"/>
  <c r="M100" i="3"/>
  <c r="CA99"/>
  <c r="D101"/>
  <c r="D105"/>
  <c r="D109"/>
  <c r="D102"/>
  <c r="D106"/>
  <c r="BK100" i="12"/>
  <c r="BE100"/>
  <c r="BF100" s="1"/>
  <c r="BU99"/>
  <c r="DQ100"/>
  <c r="CB100"/>
  <c r="D108"/>
  <c r="BL108"/>
  <c r="GU100"/>
  <c r="T100"/>
  <c r="AO100"/>
  <c r="DC100"/>
  <c r="DV100"/>
  <c r="BL105"/>
  <c r="G99"/>
  <c r="CL100"/>
  <c r="AD100"/>
  <c r="BL103"/>
  <c r="D77"/>
  <c r="BJ100"/>
  <c r="AC100"/>
  <c r="BO100"/>
  <c r="CC100"/>
  <c r="CU100"/>
  <c r="DU100"/>
  <c r="BS100"/>
  <c r="CK100"/>
  <c r="BC101"/>
  <c r="AP100"/>
  <c r="CT100"/>
  <c r="BT100"/>
  <c r="DD100"/>
  <c r="D103" i="3"/>
  <c r="D107"/>
  <c r="D104"/>
  <c r="D108"/>
  <c r="D34" i="13"/>
  <c r="G33"/>
  <c r="C33"/>
  <c r="B33"/>
  <c r="U100" i="12"/>
  <c r="T99"/>
  <c r="V99" s="1"/>
  <c r="D99" i="3"/>
  <c r="B77" i="9"/>
  <c r="D99" i="12" l="1"/>
  <c r="BL100"/>
  <c r="D100" i="3"/>
  <c r="D103" i="12"/>
  <c r="BB100"/>
  <c r="BC100" s="1"/>
  <c r="AY101"/>
  <c r="D33" i="13"/>
  <c r="AY104" i="12"/>
  <c r="BC104"/>
  <c r="D101" l="1"/>
  <c r="AZ101"/>
  <c r="AY100"/>
  <c r="AZ100" s="1"/>
  <c r="AZ104"/>
  <c r="D104" l="1"/>
  <c r="C100"/>
  <c r="D100" s="1"/>
  <c r="F40" i="13" l="1"/>
  <c r="C40" s="1"/>
  <c r="E40"/>
  <c r="M39"/>
  <c r="J39"/>
  <c r="F39"/>
  <c r="E39"/>
  <c r="M122" i="3"/>
  <c r="M121"/>
  <c r="M120"/>
  <c r="CO119"/>
  <c r="CN119"/>
  <c r="CL119"/>
  <c r="CK119"/>
  <c r="CI119"/>
  <c r="CH119"/>
  <c r="CF119"/>
  <c r="CE119"/>
  <c r="CC119"/>
  <c r="CB119"/>
  <c r="BZ119"/>
  <c r="BY119"/>
  <c r="BW119"/>
  <c r="BV119"/>
  <c r="BT119"/>
  <c r="BS119"/>
  <c r="BQ119"/>
  <c r="BP119"/>
  <c r="BN119"/>
  <c r="BM119"/>
  <c r="BK119"/>
  <c r="BJ119"/>
  <c r="BH119"/>
  <c r="BG119"/>
  <c r="BE119"/>
  <c r="BD119"/>
  <c r="BB119"/>
  <c r="BA119"/>
  <c r="AY119"/>
  <c r="AX119"/>
  <c r="AV119"/>
  <c r="AU119"/>
  <c r="AS119"/>
  <c r="AR119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F119"/>
  <c r="E119"/>
  <c r="CP118"/>
  <c r="CM118"/>
  <c r="CJ118"/>
  <c r="CG118"/>
  <c r="CD118"/>
  <c r="BZ118"/>
  <c r="BY118"/>
  <c r="BO118"/>
  <c r="BI118"/>
  <c r="BC118"/>
  <c r="AZ118"/>
  <c r="AW118"/>
  <c r="AT118"/>
  <c r="AQ118"/>
  <c r="AK118"/>
  <c r="AH118"/>
  <c r="AE118"/>
  <c r="AB118"/>
  <c r="Y118"/>
  <c r="V118"/>
  <c r="S118"/>
  <c r="P118"/>
  <c r="J118"/>
  <c r="G118"/>
  <c r="C88" i="9"/>
  <c r="B88"/>
  <c r="D118" i="3" l="1"/>
  <c r="M119"/>
  <c r="D122"/>
  <c r="CA118"/>
  <c r="G39" i="13"/>
  <c r="D120" i="3"/>
  <c r="D121"/>
  <c r="B40" i="13"/>
  <c r="D40" s="1"/>
  <c r="B39"/>
  <c r="C39"/>
  <c r="D119" i="3" l="1"/>
  <c r="D39" i="13"/>
  <c r="F54"/>
  <c r="E54"/>
  <c r="GU167" i="12"/>
  <c r="GH167"/>
  <c r="GB167"/>
  <c r="FY167"/>
  <c r="FV167"/>
  <c r="FD167"/>
  <c r="FA167"/>
  <c r="EU167"/>
  <c r="DV167"/>
  <c r="DQ167"/>
  <c r="DD167"/>
  <c r="DC167"/>
  <c r="DB167"/>
  <c r="CY167"/>
  <c r="CU167"/>
  <c r="CT167"/>
  <c r="CL167"/>
  <c r="CK167"/>
  <c r="CC167"/>
  <c r="CB167"/>
  <c r="CA167"/>
  <c r="BX167"/>
  <c r="BT167"/>
  <c r="BS167"/>
  <c r="BO167"/>
  <c r="BK167"/>
  <c r="BJ167"/>
  <c r="BF167"/>
  <c r="BC167"/>
  <c r="AY167"/>
  <c r="AX167"/>
  <c r="AP167"/>
  <c r="AO167"/>
  <c r="AK167"/>
  <c r="AH167"/>
  <c r="AC167"/>
  <c r="AE167" s="1"/>
  <c r="E167"/>
  <c r="CM166" i="3"/>
  <c r="CJ166"/>
  <c r="CG166"/>
  <c r="CD166"/>
  <c r="BZ166"/>
  <c r="BY166"/>
  <c r="BX166"/>
  <c r="BU166"/>
  <c r="BR166"/>
  <c r="BO166"/>
  <c r="BL166"/>
  <c r="BI166"/>
  <c r="BF166"/>
  <c r="BC166"/>
  <c r="AZ166"/>
  <c r="AT166"/>
  <c r="AQ166"/>
  <c r="AN166"/>
  <c r="AK166"/>
  <c r="AH166"/>
  <c r="AE166"/>
  <c r="AB166"/>
  <c r="Y166"/>
  <c r="V166"/>
  <c r="S166"/>
  <c r="P166"/>
  <c r="J166"/>
  <c r="G166"/>
  <c r="AN128" i="9"/>
  <c r="AH128"/>
  <c r="AB128"/>
  <c r="Y128"/>
  <c r="V128"/>
  <c r="S128"/>
  <c r="G128"/>
  <c r="CV167" i="12" l="1"/>
  <c r="CA166" i="3"/>
  <c r="BU167" i="12"/>
  <c r="BL167"/>
  <c r="AZ167"/>
  <c r="C54" i="13"/>
  <c r="B54"/>
  <c r="D166" i="3"/>
  <c r="D167" i="12" l="1"/>
  <c r="D54" i="13"/>
  <c r="F22"/>
  <c r="C22" s="1"/>
  <c r="E22"/>
  <c r="B22" s="1"/>
  <c r="M21"/>
  <c r="J21"/>
  <c r="F21"/>
  <c r="E21"/>
  <c r="M46" i="9"/>
  <c r="AH44"/>
  <c r="AH43" s="1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I43"/>
  <c r="H43"/>
  <c r="F43"/>
  <c r="E43"/>
  <c r="B43" l="1"/>
  <c r="D44"/>
  <c r="D22" i="13"/>
  <c r="B21"/>
  <c r="G21"/>
  <c r="C21"/>
  <c r="C43" i="9"/>
  <c r="D43" l="1"/>
  <c r="D21" i="13"/>
  <c r="F43"/>
  <c r="C43" s="1"/>
  <c r="E43"/>
  <c r="M42"/>
  <c r="J42"/>
  <c r="F42"/>
  <c r="G42" s="1"/>
  <c r="E42"/>
  <c r="GU136" i="12"/>
  <c r="DV136"/>
  <c r="DU136"/>
  <c r="DD136"/>
  <c r="DC136"/>
  <c r="CU136"/>
  <c r="CT136"/>
  <c r="CS136"/>
  <c r="CP136"/>
  <c r="CL136"/>
  <c r="CK136"/>
  <c r="CC136"/>
  <c r="CB136"/>
  <c r="BT136"/>
  <c r="BS136"/>
  <c r="BJ136"/>
  <c r="AP136"/>
  <c r="AO136"/>
  <c r="AD136"/>
  <c r="AC136"/>
  <c r="U136"/>
  <c r="T136"/>
  <c r="E136"/>
  <c r="GU135"/>
  <c r="DV135"/>
  <c r="DU135"/>
  <c r="DD135"/>
  <c r="DC135"/>
  <c r="CU135"/>
  <c r="CT135"/>
  <c r="CL135"/>
  <c r="CK135"/>
  <c r="CJ135"/>
  <c r="CG135"/>
  <c r="CC135"/>
  <c r="CB135"/>
  <c r="BT135"/>
  <c r="BS135"/>
  <c r="BJ135"/>
  <c r="AP135"/>
  <c r="AO135"/>
  <c r="AD135"/>
  <c r="AC135"/>
  <c r="U135"/>
  <c r="T135"/>
  <c r="E135"/>
  <c r="GU134"/>
  <c r="DV134"/>
  <c r="DU134"/>
  <c r="DD134"/>
  <c r="DC134"/>
  <c r="CU134"/>
  <c r="CT134"/>
  <c r="CL134"/>
  <c r="CK134"/>
  <c r="CC134"/>
  <c r="CB134"/>
  <c r="BT134"/>
  <c r="BS134"/>
  <c r="BJ134"/>
  <c r="AP134"/>
  <c r="AO134"/>
  <c r="AD134"/>
  <c r="AC134"/>
  <c r="U134"/>
  <c r="T134"/>
  <c r="E134"/>
  <c r="GU133"/>
  <c r="DV133"/>
  <c r="DU133"/>
  <c r="DD133"/>
  <c r="DC133"/>
  <c r="CU133"/>
  <c r="CT133"/>
  <c r="CL133"/>
  <c r="CK133"/>
  <c r="CC133"/>
  <c r="CB133"/>
  <c r="BT133"/>
  <c r="BS133"/>
  <c r="BJ133"/>
  <c r="AP133"/>
  <c r="AO133"/>
  <c r="AD133"/>
  <c r="AC133"/>
  <c r="U133"/>
  <c r="T133"/>
  <c r="E133"/>
  <c r="GU132"/>
  <c r="DV132"/>
  <c r="DU132"/>
  <c r="DD132"/>
  <c r="DC132"/>
  <c r="CU132"/>
  <c r="CT132"/>
  <c r="CL132"/>
  <c r="CK132"/>
  <c r="CC132"/>
  <c r="CB132"/>
  <c r="BT132"/>
  <c r="BS132"/>
  <c r="BJ132"/>
  <c r="AP132"/>
  <c r="AO132"/>
  <c r="AD132"/>
  <c r="AC132"/>
  <c r="U132"/>
  <c r="T132"/>
  <c r="E132"/>
  <c r="GU131"/>
  <c r="DV131"/>
  <c r="DU131"/>
  <c r="DD131"/>
  <c r="DC131"/>
  <c r="CU131"/>
  <c r="CT131"/>
  <c r="CL131"/>
  <c r="CK131"/>
  <c r="CC131"/>
  <c r="CB131"/>
  <c r="BT131"/>
  <c r="BS131"/>
  <c r="BO131"/>
  <c r="BK131"/>
  <c r="BK127" s="1"/>
  <c r="BJ131"/>
  <c r="AP131"/>
  <c r="AO131"/>
  <c r="AD131"/>
  <c r="AC131"/>
  <c r="U131"/>
  <c r="T131"/>
  <c r="E131"/>
  <c r="GU130"/>
  <c r="DV130"/>
  <c r="DU130"/>
  <c r="DD130"/>
  <c r="DC130"/>
  <c r="CU130"/>
  <c r="CT130"/>
  <c r="CL130"/>
  <c r="CK130"/>
  <c r="CC130"/>
  <c r="CB130"/>
  <c r="BT130"/>
  <c r="BS130"/>
  <c r="BJ130"/>
  <c r="AP130"/>
  <c r="AO130"/>
  <c r="AD130"/>
  <c r="AC130"/>
  <c r="U130"/>
  <c r="T130"/>
  <c r="E130"/>
  <c r="GU129"/>
  <c r="DV129"/>
  <c r="DU129"/>
  <c r="DD129"/>
  <c r="DC129"/>
  <c r="CU129"/>
  <c r="CT129"/>
  <c r="CL129"/>
  <c r="CK129"/>
  <c r="CC129"/>
  <c r="CB129"/>
  <c r="BT129"/>
  <c r="BS129"/>
  <c r="BJ129"/>
  <c r="AP129"/>
  <c r="AO129"/>
  <c r="AD129"/>
  <c r="AC129"/>
  <c r="U129"/>
  <c r="T129"/>
  <c r="E129"/>
  <c r="GU128"/>
  <c r="DV128"/>
  <c r="DU128"/>
  <c r="DQ128"/>
  <c r="DD128"/>
  <c r="DC128"/>
  <c r="CU128"/>
  <c r="CT128"/>
  <c r="CL128"/>
  <c r="CL127" s="1"/>
  <c r="CK128"/>
  <c r="CC128"/>
  <c r="CB128"/>
  <c r="CB127" s="1"/>
  <c r="BT128"/>
  <c r="BT127" s="1"/>
  <c r="BS128"/>
  <c r="BJ128"/>
  <c r="BJ127" s="1"/>
  <c r="BF128"/>
  <c r="BC128"/>
  <c r="AY128"/>
  <c r="AY127" s="1"/>
  <c r="AX128"/>
  <c r="AX127" s="1"/>
  <c r="AP128"/>
  <c r="AP127" s="1"/>
  <c r="AO128"/>
  <c r="AO127" s="1"/>
  <c r="AD128"/>
  <c r="AC128"/>
  <c r="AC127" s="1"/>
  <c r="U128"/>
  <c r="T128"/>
  <c r="T127" s="1"/>
  <c r="E128"/>
  <c r="HB127"/>
  <c r="HA127"/>
  <c r="GY127"/>
  <c r="GX127"/>
  <c r="GR127"/>
  <c r="GO127"/>
  <c r="GL127"/>
  <c r="GI127"/>
  <c r="GF127"/>
  <c r="GC127"/>
  <c r="FZ127"/>
  <c r="FW127"/>
  <c r="FT127"/>
  <c r="FQ127"/>
  <c r="FN127"/>
  <c r="FK127"/>
  <c r="FH127"/>
  <c r="FE127"/>
  <c r="FB127"/>
  <c r="EY127"/>
  <c r="EV127"/>
  <c r="ES127"/>
  <c r="EP127"/>
  <c r="EN127"/>
  <c r="EM127"/>
  <c r="EK127"/>
  <c r="EJ127"/>
  <c r="EH127"/>
  <c r="EG127"/>
  <c r="ED127"/>
  <c r="EB127"/>
  <c r="EA127"/>
  <c r="DY127"/>
  <c r="DX127"/>
  <c r="DM127"/>
  <c r="DL127"/>
  <c r="DJ127"/>
  <c r="DI127"/>
  <c r="DG127"/>
  <c r="DF127"/>
  <c r="DA127"/>
  <c r="CZ127"/>
  <c r="CX127"/>
  <c r="CW127"/>
  <c r="CR127"/>
  <c r="CQ127"/>
  <c r="BQ127"/>
  <c r="BP127"/>
  <c r="GU126"/>
  <c r="GE126"/>
  <c r="GB126"/>
  <c r="FY126"/>
  <c r="FS126"/>
  <c r="FD126"/>
  <c r="FA126"/>
  <c r="EO126"/>
  <c r="EL126"/>
  <c r="EH126"/>
  <c r="EG126"/>
  <c r="DV126"/>
  <c r="DU126"/>
  <c r="DT126"/>
  <c r="DD126"/>
  <c r="DC126"/>
  <c r="DB126"/>
  <c r="CY126"/>
  <c r="CU126"/>
  <c r="CT126"/>
  <c r="CL126"/>
  <c r="CK126"/>
  <c r="CC126"/>
  <c r="CB126"/>
  <c r="CA126"/>
  <c r="BX126"/>
  <c r="BT126"/>
  <c r="BS126"/>
  <c r="BJ126"/>
  <c r="AP126"/>
  <c r="AO126"/>
  <c r="AD126"/>
  <c r="AC126"/>
  <c r="AB126"/>
  <c r="Y126"/>
  <c r="U126"/>
  <c r="T126"/>
  <c r="P126"/>
  <c r="M126"/>
  <c r="J126"/>
  <c r="E126"/>
  <c r="M134" i="3"/>
  <c r="M133"/>
  <c r="M132"/>
  <c r="M131"/>
  <c r="M130"/>
  <c r="M129"/>
  <c r="M128"/>
  <c r="M127"/>
  <c r="M126"/>
  <c r="CO125"/>
  <c r="CN125"/>
  <c r="CL125"/>
  <c r="CK125"/>
  <c r="CI125"/>
  <c r="CH125"/>
  <c r="CF125"/>
  <c r="CE125"/>
  <c r="CC125"/>
  <c r="CB125"/>
  <c r="BZ125"/>
  <c r="BY125"/>
  <c r="BW125"/>
  <c r="BV125"/>
  <c r="BT125"/>
  <c r="BS125"/>
  <c r="BQ125"/>
  <c r="BP125"/>
  <c r="BN125"/>
  <c r="BM125"/>
  <c r="BK125"/>
  <c r="BJ125"/>
  <c r="BH125"/>
  <c r="BG125"/>
  <c r="BE125"/>
  <c r="BD125"/>
  <c r="BB125"/>
  <c r="BA125"/>
  <c r="AY125"/>
  <c r="AX125"/>
  <c r="AV125"/>
  <c r="AU125"/>
  <c r="AS125"/>
  <c r="AR125"/>
  <c r="AP125"/>
  <c r="AO125"/>
  <c r="AM125"/>
  <c r="AL125"/>
  <c r="AJ125"/>
  <c r="AI125"/>
  <c r="AG125"/>
  <c r="AF125"/>
  <c r="AD125"/>
  <c r="AC125"/>
  <c r="AA125"/>
  <c r="Z125"/>
  <c r="X125"/>
  <c r="W125"/>
  <c r="U125"/>
  <c r="T125"/>
  <c r="R125"/>
  <c r="Q125"/>
  <c r="O125"/>
  <c r="N125"/>
  <c r="L125"/>
  <c r="K125"/>
  <c r="I125"/>
  <c r="H125"/>
  <c r="F125"/>
  <c r="E125"/>
  <c r="CP124"/>
  <c r="CM124"/>
  <c r="CJ124"/>
  <c r="CG124"/>
  <c r="CD124"/>
  <c r="BZ124"/>
  <c r="BY124"/>
  <c r="BR124"/>
  <c r="BO124"/>
  <c r="BI124"/>
  <c r="BC124"/>
  <c r="AZ124"/>
  <c r="AW124"/>
  <c r="AT124"/>
  <c r="AQ124"/>
  <c r="AK124"/>
  <c r="AH124"/>
  <c r="AE124"/>
  <c r="AB124"/>
  <c r="Y124"/>
  <c r="V124"/>
  <c r="S124"/>
  <c r="P124"/>
  <c r="J124"/>
  <c r="G124"/>
  <c r="M103" i="9"/>
  <c r="M102"/>
  <c r="M100"/>
  <c r="M99"/>
  <c r="M98"/>
  <c r="M97"/>
  <c r="M96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L93" s="1"/>
  <c r="K95"/>
  <c r="K93" s="1"/>
  <c r="F95"/>
  <c r="E95"/>
  <c r="M95" l="1"/>
  <c r="M93" s="1"/>
  <c r="B95"/>
  <c r="M125" i="3"/>
  <c r="U127" i="12"/>
  <c r="E127"/>
  <c r="E125" s="1"/>
  <c r="AD127"/>
  <c r="BS127"/>
  <c r="CK127"/>
  <c r="D135"/>
  <c r="CC127"/>
  <c r="CS127"/>
  <c r="CG127"/>
  <c r="D126" i="3"/>
  <c r="D134"/>
  <c r="D127"/>
  <c r="CA124"/>
  <c r="D131"/>
  <c r="CM136" i="12"/>
  <c r="BL131"/>
  <c r="V126"/>
  <c r="CJ127"/>
  <c r="CD135"/>
  <c r="CP127"/>
  <c r="BU126"/>
  <c r="CV126"/>
  <c r="BF127"/>
  <c r="BO127"/>
  <c r="DU127"/>
  <c r="DC127"/>
  <c r="DQ127"/>
  <c r="CT127"/>
  <c r="DV127"/>
  <c r="G126"/>
  <c r="BC127"/>
  <c r="DD127"/>
  <c r="EI126"/>
  <c r="BL127"/>
  <c r="AZ128"/>
  <c r="CU127"/>
  <c r="GU127"/>
  <c r="D129" i="3"/>
  <c r="D133"/>
  <c r="D128"/>
  <c r="D132"/>
  <c r="D130"/>
  <c r="B43" i="13"/>
  <c r="D43" s="1"/>
  <c r="B42"/>
  <c r="C42"/>
  <c r="AZ127" i="12"/>
  <c r="D124" i="3"/>
  <c r="C95" i="9"/>
  <c r="CD127" i="12" l="1"/>
  <c r="D128"/>
  <c r="D125" i="3"/>
  <c r="CM127" i="12"/>
  <c r="C127"/>
  <c r="D126"/>
  <c r="D42" i="13"/>
  <c r="F37"/>
  <c r="C37" s="1"/>
  <c r="E37"/>
  <c r="M36"/>
  <c r="J36"/>
  <c r="F36"/>
  <c r="E36"/>
  <c r="GU117" i="12"/>
  <c r="DV117"/>
  <c r="DU117"/>
  <c r="DD117"/>
  <c r="DC117"/>
  <c r="CU117"/>
  <c r="CT117"/>
  <c r="CL117"/>
  <c r="CK117"/>
  <c r="CC117"/>
  <c r="CB117"/>
  <c r="BT117"/>
  <c r="BS117"/>
  <c r="BO117"/>
  <c r="BK117"/>
  <c r="BJ117"/>
  <c r="AP117"/>
  <c r="AO117"/>
  <c r="AD117"/>
  <c r="AC117"/>
  <c r="U117"/>
  <c r="T117"/>
  <c r="E117"/>
  <c r="GU116"/>
  <c r="DV116"/>
  <c r="DU116"/>
  <c r="DD116"/>
  <c r="DC116"/>
  <c r="CU116"/>
  <c r="CT116"/>
  <c r="CL116"/>
  <c r="CK116"/>
  <c r="CC116"/>
  <c r="CB116"/>
  <c r="BT116"/>
  <c r="BS116"/>
  <c r="BJ116"/>
  <c r="AP116"/>
  <c r="AO116"/>
  <c r="AD116"/>
  <c r="AC116"/>
  <c r="U116"/>
  <c r="T116"/>
  <c r="E116"/>
  <c r="GU115"/>
  <c r="DV115"/>
  <c r="DU115"/>
  <c r="DQ115"/>
  <c r="DD115"/>
  <c r="DC115"/>
  <c r="CU115"/>
  <c r="CT115"/>
  <c r="CL115"/>
  <c r="CK115"/>
  <c r="CC115"/>
  <c r="CB115"/>
  <c r="BT115"/>
  <c r="BS115"/>
  <c r="BJ115"/>
  <c r="BF115"/>
  <c r="BC115"/>
  <c r="AY115"/>
  <c r="AX115"/>
  <c r="AP115"/>
  <c r="AO115"/>
  <c r="AD115"/>
  <c r="AC115"/>
  <c r="U115"/>
  <c r="T115"/>
  <c r="E115"/>
  <c r="GU114"/>
  <c r="DV114"/>
  <c r="DU114"/>
  <c r="DD114"/>
  <c r="DC114"/>
  <c r="CU114"/>
  <c r="CT114"/>
  <c r="CL114"/>
  <c r="CK114"/>
  <c r="CC114"/>
  <c r="CB114"/>
  <c r="BT114"/>
  <c r="BS114"/>
  <c r="BO114"/>
  <c r="BK114"/>
  <c r="BK112" s="1"/>
  <c r="BJ114"/>
  <c r="AP114"/>
  <c r="AO114"/>
  <c r="AD114"/>
  <c r="AC114"/>
  <c r="U114"/>
  <c r="T114"/>
  <c r="E114"/>
  <c r="GU113"/>
  <c r="DV113"/>
  <c r="DU113"/>
  <c r="DQ113"/>
  <c r="DD113"/>
  <c r="DC113"/>
  <c r="CU113"/>
  <c r="CT113"/>
  <c r="CL113"/>
  <c r="CK113"/>
  <c r="CC113"/>
  <c r="CB113"/>
  <c r="BT113"/>
  <c r="BS113"/>
  <c r="BJ113"/>
  <c r="BJ112" s="1"/>
  <c r="BF113"/>
  <c r="BC113"/>
  <c r="AY113"/>
  <c r="AY112" s="1"/>
  <c r="AX113"/>
  <c r="AX112" s="1"/>
  <c r="AP113"/>
  <c r="AO113"/>
  <c r="AD113"/>
  <c r="AC113"/>
  <c r="U113"/>
  <c r="T113"/>
  <c r="E113"/>
  <c r="HB112"/>
  <c r="HA112"/>
  <c r="GY112"/>
  <c r="GX112"/>
  <c r="GV112"/>
  <c r="GS112"/>
  <c r="GR112"/>
  <c r="GP112"/>
  <c r="GO112"/>
  <c r="GM112"/>
  <c r="GL112"/>
  <c r="GJ112"/>
  <c r="GI112"/>
  <c r="GG112"/>
  <c r="GF112"/>
  <c r="GD112"/>
  <c r="GC112"/>
  <c r="GA112"/>
  <c r="FZ112"/>
  <c r="FX112"/>
  <c r="FW112"/>
  <c r="FU112"/>
  <c r="FT112"/>
  <c r="FR112"/>
  <c r="FQ112"/>
  <c r="FO112"/>
  <c r="FN112"/>
  <c r="FL112"/>
  <c r="FK112"/>
  <c r="FI112"/>
  <c r="FH112"/>
  <c r="FF112"/>
  <c r="FE112"/>
  <c r="FC112"/>
  <c r="FB112"/>
  <c r="EZ112"/>
  <c r="EY112"/>
  <c r="EW112"/>
  <c r="EV112"/>
  <c r="ET112"/>
  <c r="ES112"/>
  <c r="EQ112"/>
  <c r="EP112"/>
  <c r="EN112"/>
  <c r="EM112"/>
  <c r="EK112"/>
  <c r="EJ112"/>
  <c r="EH112"/>
  <c r="EG112"/>
  <c r="ED112"/>
  <c r="EB112"/>
  <c r="EA112"/>
  <c r="DY112"/>
  <c r="DX112"/>
  <c r="DS112"/>
  <c r="DR112"/>
  <c r="DM112"/>
  <c r="DL112"/>
  <c r="DJ112"/>
  <c r="DI112"/>
  <c r="DG112"/>
  <c r="DF112"/>
  <c r="DA112"/>
  <c r="CZ112"/>
  <c r="CX112"/>
  <c r="CW112"/>
  <c r="CR112"/>
  <c r="CQ112"/>
  <c r="CO112"/>
  <c r="CN112"/>
  <c r="CI112"/>
  <c r="CH112"/>
  <c r="CF112"/>
  <c r="CE112"/>
  <c r="BZ112"/>
  <c r="BW112"/>
  <c r="BV112"/>
  <c r="BQ112"/>
  <c r="BP112"/>
  <c r="BN112"/>
  <c r="BO112" s="1"/>
  <c r="BH112"/>
  <c r="BG112"/>
  <c r="AV112"/>
  <c r="AU112"/>
  <c r="AS112"/>
  <c r="AR112"/>
  <c r="AM112"/>
  <c r="AL112"/>
  <c r="AJ112"/>
  <c r="AI112"/>
  <c r="AG112"/>
  <c r="AF112"/>
  <c r="AA112"/>
  <c r="Z112"/>
  <c r="X112"/>
  <c r="W112"/>
  <c r="R112"/>
  <c r="Q112"/>
  <c r="O112"/>
  <c r="N112"/>
  <c r="L112"/>
  <c r="K112"/>
  <c r="I112"/>
  <c r="H112"/>
  <c r="GU111"/>
  <c r="GQ111"/>
  <c r="GE111"/>
  <c r="GB111"/>
  <c r="FY111"/>
  <c r="FG111"/>
  <c r="FD111"/>
  <c r="FA111"/>
  <c r="EX111"/>
  <c r="DV111"/>
  <c r="DU111"/>
  <c r="DT111"/>
  <c r="DD111"/>
  <c r="DC111"/>
  <c r="CU111"/>
  <c r="CT111"/>
  <c r="CL111"/>
  <c r="CK111"/>
  <c r="CC111"/>
  <c r="CB111"/>
  <c r="CA111"/>
  <c r="BX111"/>
  <c r="BT111"/>
  <c r="BS111"/>
  <c r="BJ111"/>
  <c r="AP111"/>
  <c r="AO111"/>
  <c r="AD111"/>
  <c r="AC111"/>
  <c r="AB111"/>
  <c r="Y111"/>
  <c r="U111"/>
  <c r="T111"/>
  <c r="P111"/>
  <c r="M111"/>
  <c r="J111"/>
  <c r="E111"/>
  <c r="M116" i="3"/>
  <c r="M115"/>
  <c r="M114"/>
  <c r="M113"/>
  <c r="CO112"/>
  <c r="CN112"/>
  <c r="CL112"/>
  <c r="CK112"/>
  <c r="CI112"/>
  <c r="CH112"/>
  <c r="CF112"/>
  <c r="CE112"/>
  <c r="CC112"/>
  <c r="CB112"/>
  <c r="BZ112"/>
  <c r="BY112"/>
  <c r="BW112"/>
  <c r="BV112"/>
  <c r="BT112"/>
  <c r="BS112"/>
  <c r="BQ112"/>
  <c r="BP112"/>
  <c r="BN112"/>
  <c r="BM112"/>
  <c r="BK112"/>
  <c r="BJ112"/>
  <c r="BH112"/>
  <c r="BG112"/>
  <c r="BE112"/>
  <c r="BD112"/>
  <c r="BB112"/>
  <c r="BA112"/>
  <c r="AY112"/>
  <c r="AX112"/>
  <c r="AV112"/>
  <c r="AU112"/>
  <c r="AS112"/>
  <c r="AR112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I112"/>
  <c r="H112"/>
  <c r="F112"/>
  <c r="E112"/>
  <c r="CM111"/>
  <c r="CJ111"/>
  <c r="CG111"/>
  <c r="CD111"/>
  <c r="BZ111"/>
  <c r="BY111"/>
  <c r="BO111"/>
  <c r="BI111"/>
  <c r="BC111"/>
  <c r="AZ111"/>
  <c r="AW111"/>
  <c r="AT111"/>
  <c r="AQ111"/>
  <c r="AK111"/>
  <c r="AH111"/>
  <c r="AE111"/>
  <c r="AB111"/>
  <c r="Y111"/>
  <c r="V111"/>
  <c r="S111"/>
  <c r="P111"/>
  <c r="J111"/>
  <c r="G111"/>
  <c r="C83" i="9"/>
  <c r="AM83"/>
  <c r="AL83"/>
  <c r="AJ83"/>
  <c r="AI83"/>
  <c r="AG83"/>
  <c r="AF83"/>
  <c r="AD83"/>
  <c r="AC83"/>
  <c r="AA83"/>
  <c r="Z83"/>
  <c r="X83"/>
  <c r="W83"/>
  <c r="U83"/>
  <c r="T83"/>
  <c r="R83"/>
  <c r="Q83"/>
  <c r="O83"/>
  <c r="N83"/>
  <c r="B83"/>
  <c r="E112" i="12" l="1"/>
  <c r="DQ112"/>
  <c r="BF112"/>
  <c r="D111" i="3"/>
  <c r="D116"/>
  <c r="CA111"/>
  <c r="D113"/>
  <c r="AP112" i="12"/>
  <c r="D127"/>
  <c r="BT112"/>
  <c r="DD112"/>
  <c r="DU112"/>
  <c r="G111"/>
  <c r="AD112"/>
  <c r="AZ115"/>
  <c r="BU111"/>
  <c r="BS112"/>
  <c r="CL112"/>
  <c r="BC112"/>
  <c r="AZ113"/>
  <c r="V111"/>
  <c r="T112"/>
  <c r="AO112"/>
  <c r="CK112"/>
  <c r="DC112"/>
  <c r="DV112"/>
  <c r="AC112"/>
  <c r="CB112"/>
  <c r="CT112"/>
  <c r="U112"/>
  <c r="GU112"/>
  <c r="CC112"/>
  <c r="CU112"/>
  <c r="D115" i="3"/>
  <c r="D114"/>
  <c r="M112"/>
  <c r="B36" i="13"/>
  <c r="B37"/>
  <c r="D37" s="1"/>
  <c r="G36"/>
  <c r="C36"/>
  <c r="D112" i="3" l="1"/>
  <c r="BL112" i="12"/>
  <c r="D115"/>
  <c r="D113"/>
  <c r="C112"/>
  <c r="D111"/>
  <c r="AZ112"/>
  <c r="D36" i="13"/>
  <c r="F46"/>
  <c r="C46" s="1"/>
  <c r="E46"/>
  <c r="M45"/>
  <c r="J45"/>
  <c r="F45"/>
  <c r="E45"/>
  <c r="B45" s="1"/>
  <c r="GU146" i="12"/>
  <c r="DV146"/>
  <c r="DU146"/>
  <c r="DD146"/>
  <c r="DC146"/>
  <c r="CU146"/>
  <c r="CT146"/>
  <c r="CS146"/>
  <c r="CP146"/>
  <c r="CL146"/>
  <c r="CK146"/>
  <c r="CC146"/>
  <c r="CB146"/>
  <c r="BT146"/>
  <c r="BS146"/>
  <c r="BO146"/>
  <c r="BK146"/>
  <c r="BJ146"/>
  <c r="AP146"/>
  <c r="AO146"/>
  <c r="AD146"/>
  <c r="AC146"/>
  <c r="U146"/>
  <c r="T146"/>
  <c r="E146"/>
  <c r="GU145"/>
  <c r="DV145"/>
  <c r="DU145"/>
  <c r="DD145"/>
  <c r="DC145"/>
  <c r="CU145"/>
  <c r="CT145"/>
  <c r="CS145"/>
  <c r="CP145"/>
  <c r="CL145"/>
  <c r="CK145"/>
  <c r="CC145"/>
  <c r="CB145"/>
  <c r="BT145"/>
  <c r="BS145"/>
  <c r="BJ145"/>
  <c r="AP145"/>
  <c r="AO145"/>
  <c r="AD145"/>
  <c r="AC145"/>
  <c r="U145"/>
  <c r="T145"/>
  <c r="E145"/>
  <c r="GU144"/>
  <c r="DV144"/>
  <c r="DU144"/>
  <c r="DD144"/>
  <c r="DC144"/>
  <c r="CU144"/>
  <c r="CT144"/>
  <c r="CS144"/>
  <c r="CP144"/>
  <c r="CL144"/>
  <c r="CK144"/>
  <c r="CC144"/>
  <c r="CB144"/>
  <c r="BT144"/>
  <c r="BS144"/>
  <c r="BO144"/>
  <c r="BK144"/>
  <c r="BJ144"/>
  <c r="BF144"/>
  <c r="BC144"/>
  <c r="AY144"/>
  <c r="AX144"/>
  <c r="AP144"/>
  <c r="AO144"/>
  <c r="AD144"/>
  <c r="AC144"/>
  <c r="U144"/>
  <c r="T144"/>
  <c r="E144"/>
  <c r="GU143"/>
  <c r="DV143"/>
  <c r="DU143"/>
  <c r="DD143"/>
  <c r="DC143"/>
  <c r="CU143"/>
  <c r="CT143"/>
  <c r="CS143"/>
  <c r="CP143"/>
  <c r="CL143"/>
  <c r="CK143"/>
  <c r="CC143"/>
  <c r="CB143"/>
  <c r="BT143"/>
  <c r="BS143"/>
  <c r="BJ143"/>
  <c r="AP143"/>
  <c r="AO143"/>
  <c r="AD143"/>
  <c r="AC143"/>
  <c r="U143"/>
  <c r="T143"/>
  <c r="E143"/>
  <c r="GU142"/>
  <c r="DV142"/>
  <c r="DU142"/>
  <c r="DD142"/>
  <c r="DC142"/>
  <c r="CU142"/>
  <c r="CT142"/>
  <c r="CS142"/>
  <c r="CP142"/>
  <c r="CL142"/>
  <c r="CK142"/>
  <c r="CC142"/>
  <c r="CB142"/>
  <c r="BT142"/>
  <c r="BS142"/>
  <c r="BJ142"/>
  <c r="AP142"/>
  <c r="AO142"/>
  <c r="AD142"/>
  <c r="AC142"/>
  <c r="U142"/>
  <c r="T142"/>
  <c r="E142"/>
  <c r="GU141"/>
  <c r="DV141"/>
  <c r="DU141"/>
  <c r="DD141"/>
  <c r="DC141"/>
  <c r="CU141"/>
  <c r="CT141"/>
  <c r="CL141"/>
  <c r="CK141"/>
  <c r="CC141"/>
  <c r="CB141"/>
  <c r="BT141"/>
  <c r="BS141"/>
  <c r="BO141"/>
  <c r="BK141"/>
  <c r="BJ141"/>
  <c r="BF141"/>
  <c r="BC141"/>
  <c r="AY141"/>
  <c r="AY139" s="1"/>
  <c r="AX141"/>
  <c r="AX139" s="1"/>
  <c r="AP141"/>
  <c r="AO141"/>
  <c r="AD141"/>
  <c r="AC141"/>
  <c r="U141"/>
  <c r="T141"/>
  <c r="E141"/>
  <c r="GU140"/>
  <c r="DV140"/>
  <c r="DV139" s="1"/>
  <c r="DU140"/>
  <c r="DU139" s="1"/>
  <c r="DD140"/>
  <c r="DD139" s="1"/>
  <c r="DC140"/>
  <c r="DC139" s="1"/>
  <c r="CU140"/>
  <c r="CU139" s="1"/>
  <c r="CT140"/>
  <c r="CT139" s="1"/>
  <c r="CL140"/>
  <c r="CL139" s="1"/>
  <c r="CK140"/>
  <c r="CC140"/>
  <c r="CB140"/>
  <c r="BT140"/>
  <c r="BT139" s="1"/>
  <c r="BS140"/>
  <c r="BS139" s="1"/>
  <c r="BJ140"/>
  <c r="AP140"/>
  <c r="AP139" s="1"/>
  <c r="AO140"/>
  <c r="AO139" s="1"/>
  <c r="AD140"/>
  <c r="AD139" s="1"/>
  <c r="AC140"/>
  <c r="AC139" s="1"/>
  <c r="U140"/>
  <c r="T140"/>
  <c r="T139" s="1"/>
  <c r="E140"/>
  <c r="E139" s="1"/>
  <c r="HB139"/>
  <c r="HA139"/>
  <c r="GY139"/>
  <c r="GX139"/>
  <c r="GV139"/>
  <c r="GS139"/>
  <c r="GR139"/>
  <c r="GP139"/>
  <c r="GO139"/>
  <c r="GM139"/>
  <c r="GL139"/>
  <c r="GJ139"/>
  <c r="GI139"/>
  <c r="GG139"/>
  <c r="GF139"/>
  <c r="GD139"/>
  <c r="GC139"/>
  <c r="GA139"/>
  <c r="FZ139"/>
  <c r="FX139"/>
  <c r="FW139"/>
  <c r="FU139"/>
  <c r="FT139"/>
  <c r="FR139"/>
  <c r="FQ139"/>
  <c r="FO139"/>
  <c r="FN139"/>
  <c r="FL139"/>
  <c r="FK139"/>
  <c r="FI139"/>
  <c r="FH139"/>
  <c r="FF139"/>
  <c r="FE139"/>
  <c r="FC139"/>
  <c r="FB139"/>
  <c r="EZ139"/>
  <c r="EY139"/>
  <c r="EW139"/>
  <c r="EV139"/>
  <c r="ET139"/>
  <c r="ES139"/>
  <c r="EQ139"/>
  <c r="EP139"/>
  <c r="EN139"/>
  <c r="EM139"/>
  <c r="EK139"/>
  <c r="EJ139"/>
  <c r="EH139"/>
  <c r="EG139"/>
  <c r="ED139"/>
  <c r="EB139"/>
  <c r="EA139"/>
  <c r="DY139"/>
  <c r="DX139"/>
  <c r="CP139"/>
  <c r="CI139"/>
  <c r="CH139"/>
  <c r="CF139"/>
  <c r="CE139"/>
  <c r="BZ139"/>
  <c r="BY139"/>
  <c r="BH139"/>
  <c r="BG139"/>
  <c r="AV139"/>
  <c r="AU139"/>
  <c r="GU138"/>
  <c r="GE138"/>
  <c r="GB138"/>
  <c r="FY138"/>
  <c r="FS138"/>
  <c r="FJ138"/>
  <c r="FG138"/>
  <c r="FD138"/>
  <c r="FA138"/>
  <c r="EH138"/>
  <c r="EG138"/>
  <c r="EC138"/>
  <c r="DV138"/>
  <c r="DU138"/>
  <c r="DT138"/>
  <c r="DQ138"/>
  <c r="DD138"/>
  <c r="DC138"/>
  <c r="CU138"/>
  <c r="CT138"/>
  <c r="CL138"/>
  <c r="CK138"/>
  <c r="CC138"/>
  <c r="CB138"/>
  <c r="CA138"/>
  <c r="BX138"/>
  <c r="BT138"/>
  <c r="BS138"/>
  <c r="BJ138"/>
  <c r="AW138"/>
  <c r="AT138"/>
  <c r="AP138"/>
  <c r="AO138"/>
  <c r="AD138"/>
  <c r="AC138"/>
  <c r="AB138"/>
  <c r="Y138"/>
  <c r="U138"/>
  <c r="T138"/>
  <c r="S138"/>
  <c r="P138"/>
  <c r="M138"/>
  <c r="J138"/>
  <c r="E138"/>
  <c r="M145" i="3"/>
  <c r="M144"/>
  <c r="M143"/>
  <c r="M142"/>
  <c r="M141"/>
  <c r="M140"/>
  <c r="M139"/>
  <c r="M138"/>
  <c r="CO137"/>
  <c r="CN137"/>
  <c r="CL137"/>
  <c r="CK137"/>
  <c r="CI137"/>
  <c r="CH137"/>
  <c r="CF137"/>
  <c r="CE137"/>
  <c r="CC137"/>
  <c r="CB137"/>
  <c r="BZ137"/>
  <c r="BY137"/>
  <c r="BW137"/>
  <c r="BV137"/>
  <c r="BT137"/>
  <c r="BS137"/>
  <c r="BQ137"/>
  <c r="BP137"/>
  <c r="BN137"/>
  <c r="BM137"/>
  <c r="BK137"/>
  <c r="BJ137"/>
  <c r="BH137"/>
  <c r="BG137"/>
  <c r="BE137"/>
  <c r="BD137"/>
  <c r="BB137"/>
  <c r="BA137"/>
  <c r="AY137"/>
  <c r="AX137"/>
  <c r="AV137"/>
  <c r="AU137"/>
  <c r="AS137"/>
  <c r="AR137"/>
  <c r="AP137"/>
  <c r="AO137"/>
  <c r="AM137"/>
  <c r="AL137"/>
  <c r="AJ137"/>
  <c r="AI137"/>
  <c r="AG137"/>
  <c r="AF137"/>
  <c r="AD137"/>
  <c r="AC137"/>
  <c r="AA137"/>
  <c r="Z137"/>
  <c r="X137"/>
  <c r="W137"/>
  <c r="U137"/>
  <c r="T137"/>
  <c r="R137"/>
  <c r="Q137"/>
  <c r="O137"/>
  <c r="N137"/>
  <c r="L137"/>
  <c r="I137"/>
  <c r="H137"/>
  <c r="F137"/>
  <c r="E137"/>
  <c r="CM136"/>
  <c r="CJ136"/>
  <c r="BX136"/>
  <c r="BR136"/>
  <c r="BO136"/>
  <c r="BI136"/>
  <c r="BC136"/>
  <c r="AZ136"/>
  <c r="AW136"/>
  <c r="AT136"/>
  <c r="AQ136"/>
  <c r="AK136"/>
  <c r="AH136"/>
  <c r="AE136"/>
  <c r="AB136"/>
  <c r="Y136"/>
  <c r="V136"/>
  <c r="S136"/>
  <c r="P136"/>
  <c r="J136"/>
  <c r="G136"/>
  <c r="M112" i="9"/>
  <c r="M111"/>
  <c r="M110"/>
  <c r="M107"/>
  <c r="AM106"/>
  <c r="AL106"/>
  <c r="AJ106"/>
  <c r="AI106"/>
  <c r="AG106"/>
  <c r="AF106"/>
  <c r="AD106"/>
  <c r="AC106"/>
  <c r="AA106"/>
  <c r="Z106"/>
  <c r="X106"/>
  <c r="W106"/>
  <c r="U106"/>
  <c r="T106"/>
  <c r="R106"/>
  <c r="Q106"/>
  <c r="O106"/>
  <c r="N106"/>
  <c r="K106"/>
  <c r="M106" s="1"/>
  <c r="F106"/>
  <c r="E106"/>
  <c r="B106" l="1"/>
  <c r="C106"/>
  <c r="M137" i="3"/>
  <c r="E137" i="12"/>
  <c r="U139"/>
  <c r="CK139"/>
  <c r="BL146"/>
  <c r="D112"/>
  <c r="D136" i="3"/>
  <c r="D138"/>
  <c r="D139"/>
  <c r="D143"/>
  <c r="D142"/>
  <c r="V138" i="12"/>
  <c r="BF139"/>
  <c r="BO139"/>
  <c r="G138"/>
  <c r="AQ138"/>
  <c r="AZ141"/>
  <c r="BL141"/>
  <c r="AZ144"/>
  <c r="CB139"/>
  <c r="CM142"/>
  <c r="CM146"/>
  <c r="BC139"/>
  <c r="BL144"/>
  <c r="CM145"/>
  <c r="CS139"/>
  <c r="GU139"/>
  <c r="CM143"/>
  <c r="CC139"/>
  <c r="BU138"/>
  <c r="BJ139"/>
  <c r="CM144"/>
  <c r="D146"/>
  <c r="D140" i="3"/>
  <c r="D144"/>
  <c r="D141"/>
  <c r="D145"/>
  <c r="G45" i="13"/>
  <c r="B46"/>
  <c r="D46" s="1"/>
  <c r="C45"/>
  <c r="D45" s="1"/>
  <c r="BK139" i="12"/>
  <c r="BL139" s="1"/>
  <c r="D137" i="3" l="1"/>
  <c r="D138" i="12"/>
  <c r="D144"/>
  <c r="AZ139"/>
  <c r="C139"/>
  <c r="CM139"/>
  <c r="D141"/>
  <c r="D139" l="1"/>
  <c r="F52" i="13"/>
  <c r="C52" s="1"/>
  <c r="E52"/>
  <c r="B52" s="1"/>
  <c r="M51"/>
  <c r="J51"/>
  <c r="F51"/>
  <c r="E51"/>
  <c r="GU165" i="12"/>
  <c r="DV165"/>
  <c r="DU165"/>
  <c r="DD165"/>
  <c r="DC165"/>
  <c r="CU165"/>
  <c r="CT165"/>
  <c r="CL165"/>
  <c r="CK165"/>
  <c r="CC165"/>
  <c r="CB165"/>
  <c r="BT165"/>
  <c r="BS165"/>
  <c r="BR165"/>
  <c r="BK165"/>
  <c r="BK160" s="1"/>
  <c r="BJ165"/>
  <c r="AP165"/>
  <c r="AO165"/>
  <c r="AD165"/>
  <c r="AC165"/>
  <c r="U165"/>
  <c r="T165"/>
  <c r="E165"/>
  <c r="GU164"/>
  <c r="DV164"/>
  <c r="DU164"/>
  <c r="DD164"/>
  <c r="DC164"/>
  <c r="CU164"/>
  <c r="CT164"/>
  <c r="CL164"/>
  <c r="CK164"/>
  <c r="CC164"/>
  <c r="CB164"/>
  <c r="BT164"/>
  <c r="BS164"/>
  <c r="BJ164"/>
  <c r="AP164"/>
  <c r="AO164"/>
  <c r="AD164"/>
  <c r="AC164"/>
  <c r="U164"/>
  <c r="T164"/>
  <c r="E164"/>
  <c r="GU163"/>
  <c r="DV163"/>
  <c r="DU163"/>
  <c r="DQ163"/>
  <c r="DD163"/>
  <c r="DC163"/>
  <c r="CU163"/>
  <c r="CT163"/>
  <c r="CL163"/>
  <c r="CK163"/>
  <c r="CC163"/>
  <c r="CB163"/>
  <c r="BT163"/>
  <c r="BS163"/>
  <c r="BJ163"/>
  <c r="BF163"/>
  <c r="BC163"/>
  <c r="AX163"/>
  <c r="AP163"/>
  <c r="AO163"/>
  <c r="AD163"/>
  <c r="AC163"/>
  <c r="U163"/>
  <c r="T163"/>
  <c r="E163"/>
  <c r="GU162"/>
  <c r="DV162"/>
  <c r="DU162"/>
  <c r="DD162"/>
  <c r="DC162"/>
  <c r="CU162"/>
  <c r="CT162"/>
  <c r="CL162"/>
  <c r="CK162"/>
  <c r="CC162"/>
  <c r="CB162"/>
  <c r="BT162"/>
  <c r="BS162"/>
  <c r="BJ162"/>
  <c r="AP162"/>
  <c r="AO162"/>
  <c r="AD162"/>
  <c r="AC162"/>
  <c r="U162"/>
  <c r="T162"/>
  <c r="E162"/>
  <c r="GU161"/>
  <c r="DV161"/>
  <c r="DU161"/>
  <c r="DD161"/>
  <c r="DC161"/>
  <c r="CU161"/>
  <c r="CT161"/>
  <c r="CL161"/>
  <c r="CK161"/>
  <c r="CC161"/>
  <c r="CB161"/>
  <c r="BT161"/>
  <c r="BS161"/>
  <c r="BR161"/>
  <c r="BK161"/>
  <c r="BJ161"/>
  <c r="AP161"/>
  <c r="AO161"/>
  <c r="AD161"/>
  <c r="AC161"/>
  <c r="U161"/>
  <c r="T161"/>
  <c r="E161"/>
  <c r="HB160"/>
  <c r="HA160"/>
  <c r="GY160"/>
  <c r="GX160"/>
  <c r="GV160"/>
  <c r="GS160"/>
  <c r="GR160"/>
  <c r="GP160"/>
  <c r="GO160"/>
  <c r="GM160"/>
  <c r="GL160"/>
  <c r="GJ160"/>
  <c r="GI160"/>
  <c r="GG160"/>
  <c r="GF160"/>
  <c r="GD160"/>
  <c r="GC160"/>
  <c r="GA160"/>
  <c r="FZ160"/>
  <c r="FX160"/>
  <c r="FW160"/>
  <c r="FU160"/>
  <c r="FT160"/>
  <c r="FR160"/>
  <c r="FQ160"/>
  <c r="FO160"/>
  <c r="FN160"/>
  <c r="FL160"/>
  <c r="FK160"/>
  <c r="FI160"/>
  <c r="FH160"/>
  <c r="FF160"/>
  <c r="FE160"/>
  <c r="FC160"/>
  <c r="FB160"/>
  <c r="EZ160"/>
  <c r="EY160"/>
  <c r="EW160"/>
  <c r="EV160"/>
  <c r="ET160"/>
  <c r="ES160"/>
  <c r="EQ160"/>
  <c r="EP160"/>
  <c r="EN160"/>
  <c r="EM160"/>
  <c r="EK160"/>
  <c r="EJ160"/>
  <c r="EH160"/>
  <c r="EG160"/>
  <c r="ED160"/>
  <c r="EB160"/>
  <c r="EA160"/>
  <c r="DY160"/>
  <c r="DX160"/>
  <c r="DS160"/>
  <c r="DR160"/>
  <c r="DP160"/>
  <c r="DO160"/>
  <c r="DM160"/>
  <c r="DL160"/>
  <c r="DJ160"/>
  <c r="DI160"/>
  <c r="DG160"/>
  <c r="DF160"/>
  <c r="DA160"/>
  <c r="CZ160"/>
  <c r="CX160"/>
  <c r="CW160"/>
  <c r="CR160"/>
  <c r="CQ160"/>
  <c r="CN160"/>
  <c r="CI160"/>
  <c r="CH160"/>
  <c r="CF160"/>
  <c r="CE160"/>
  <c r="BZ160"/>
  <c r="BY160"/>
  <c r="BW160"/>
  <c r="BV160"/>
  <c r="BQ160"/>
  <c r="BP160"/>
  <c r="BN160"/>
  <c r="BM160"/>
  <c r="BH160"/>
  <c r="BG160"/>
  <c r="BD160"/>
  <c r="BB160"/>
  <c r="BA160"/>
  <c r="AV160"/>
  <c r="AU160"/>
  <c r="AS160"/>
  <c r="AR160"/>
  <c r="AM160"/>
  <c r="AL160"/>
  <c r="AJ160"/>
  <c r="AI160"/>
  <c r="AG160"/>
  <c r="AF160"/>
  <c r="AA160"/>
  <c r="Z160"/>
  <c r="X160"/>
  <c r="W160"/>
  <c r="R160"/>
  <c r="Q160"/>
  <c r="O160"/>
  <c r="N160"/>
  <c r="L160"/>
  <c r="K160"/>
  <c r="I160"/>
  <c r="H160"/>
  <c r="GU159"/>
  <c r="GE159"/>
  <c r="GB159"/>
  <c r="FD159"/>
  <c r="FA159"/>
  <c r="DV159"/>
  <c r="DU159"/>
  <c r="DT159"/>
  <c r="DD159"/>
  <c r="DC159"/>
  <c r="CU159"/>
  <c r="CT159"/>
  <c r="CL159"/>
  <c r="CK159"/>
  <c r="CC159"/>
  <c r="CB159"/>
  <c r="BT159"/>
  <c r="BS159"/>
  <c r="BJ159"/>
  <c r="AP159"/>
  <c r="AO159"/>
  <c r="AD159"/>
  <c r="AC159"/>
  <c r="AB159"/>
  <c r="Y159"/>
  <c r="U159"/>
  <c r="T159"/>
  <c r="P159"/>
  <c r="M159"/>
  <c r="J159"/>
  <c r="E159"/>
  <c r="M164" i="3"/>
  <c r="M163"/>
  <c r="M162"/>
  <c r="M161"/>
  <c r="M160"/>
  <c r="M159"/>
  <c r="CO158"/>
  <c r="CN158"/>
  <c r="CL158"/>
  <c r="CK158"/>
  <c r="CI158"/>
  <c r="CH158"/>
  <c r="CF158"/>
  <c r="CE158"/>
  <c r="CC158"/>
  <c r="CB158"/>
  <c r="BZ158"/>
  <c r="BY158"/>
  <c r="BW158"/>
  <c r="BV158"/>
  <c r="BT158"/>
  <c r="BS158"/>
  <c r="BQ158"/>
  <c r="BP158"/>
  <c r="BN158"/>
  <c r="BM158"/>
  <c r="BK158"/>
  <c r="BJ158"/>
  <c r="BH158"/>
  <c r="BG158"/>
  <c r="BE158"/>
  <c r="BD158"/>
  <c r="BB158"/>
  <c r="BA158"/>
  <c r="AY158"/>
  <c r="AX158"/>
  <c r="AV158"/>
  <c r="AU158"/>
  <c r="AS158"/>
  <c r="AR158"/>
  <c r="AP158"/>
  <c r="AO158"/>
  <c r="AM158"/>
  <c r="AL158"/>
  <c r="AJ158"/>
  <c r="AI158"/>
  <c r="AG158"/>
  <c r="AF158"/>
  <c r="AD158"/>
  <c r="AC158"/>
  <c r="AA158"/>
  <c r="Z158"/>
  <c r="X158"/>
  <c r="W158"/>
  <c r="U158"/>
  <c r="T158"/>
  <c r="R158"/>
  <c r="Q158"/>
  <c r="O158"/>
  <c r="N158"/>
  <c r="L158"/>
  <c r="I158"/>
  <c r="H158"/>
  <c r="F158"/>
  <c r="E158"/>
  <c r="CM157"/>
  <c r="CG157"/>
  <c r="CD157"/>
  <c r="BZ157"/>
  <c r="BY157"/>
  <c r="BX157"/>
  <c r="BO157"/>
  <c r="BI157"/>
  <c r="BC157"/>
  <c r="AZ157"/>
  <c r="AW157"/>
  <c r="AT157"/>
  <c r="AQ157"/>
  <c r="AK157"/>
  <c r="AH157"/>
  <c r="AE157"/>
  <c r="AB157"/>
  <c r="Y157"/>
  <c r="V157"/>
  <c r="S157"/>
  <c r="P157"/>
  <c r="J157"/>
  <c r="G157"/>
  <c r="E158" i="12" l="1"/>
  <c r="E160"/>
  <c r="AX160"/>
  <c r="V159"/>
  <c r="BE160"/>
  <c r="BF160" s="1"/>
  <c r="D161" i="3"/>
  <c r="D164"/>
  <c r="CA157"/>
  <c r="M158"/>
  <c r="D160"/>
  <c r="DQ160" i="12"/>
  <c r="BR160"/>
  <c r="DV160"/>
  <c r="BL161"/>
  <c r="G159"/>
  <c r="CK160"/>
  <c r="BS160"/>
  <c r="AC160"/>
  <c r="CC160"/>
  <c r="CU160"/>
  <c r="T160"/>
  <c r="AO160"/>
  <c r="U160"/>
  <c r="AP160"/>
  <c r="AD160"/>
  <c r="BT160"/>
  <c r="CL160"/>
  <c r="DD160"/>
  <c r="BL165"/>
  <c r="DU160"/>
  <c r="CB160"/>
  <c r="BC160"/>
  <c r="DC160"/>
  <c r="GU160"/>
  <c r="CT160"/>
  <c r="D162" i="3"/>
  <c r="D157"/>
  <c r="D159"/>
  <c r="D163"/>
  <c r="G51" i="13"/>
  <c r="D52"/>
  <c r="B51"/>
  <c r="C51"/>
  <c r="BJ160" i="12"/>
  <c r="AY163"/>
  <c r="D158" i="3"/>
  <c r="D159" i="12" l="1"/>
  <c r="D51" i="13"/>
  <c r="AY160" i="12"/>
  <c r="AZ160" s="1"/>
  <c r="AZ163"/>
  <c r="D163"/>
  <c r="C160" l="1"/>
  <c r="D160" s="1"/>
  <c r="M56" i="13" l="1"/>
  <c r="J56"/>
  <c r="F56"/>
  <c r="E56"/>
  <c r="GU169" i="12"/>
  <c r="GE169"/>
  <c r="GB169"/>
  <c r="FD169"/>
  <c r="FA169"/>
  <c r="EU169"/>
  <c r="DV169"/>
  <c r="DQ169"/>
  <c r="DD169"/>
  <c r="DC169"/>
  <c r="CL169"/>
  <c r="CK169"/>
  <c r="CC169"/>
  <c r="CB169"/>
  <c r="CA169"/>
  <c r="BX169"/>
  <c r="BT169"/>
  <c r="BS169"/>
  <c r="BO169"/>
  <c r="BK169"/>
  <c r="BJ169"/>
  <c r="BF169"/>
  <c r="BC169"/>
  <c r="AY169"/>
  <c r="AX169"/>
  <c r="AP169"/>
  <c r="AO169"/>
  <c r="AD169"/>
  <c r="AC169"/>
  <c r="Z169"/>
  <c r="AB169" s="1"/>
  <c r="W169"/>
  <c r="Y169" s="1"/>
  <c r="U169"/>
  <c r="P169"/>
  <c r="E169"/>
  <c r="CP168" i="3"/>
  <c r="CM168"/>
  <c r="CJ168"/>
  <c r="CG168"/>
  <c r="CD168"/>
  <c r="BZ168"/>
  <c r="BY168"/>
  <c r="BX168"/>
  <c r="BO168"/>
  <c r="BI168"/>
  <c r="BC168"/>
  <c r="AZ168"/>
  <c r="AT168"/>
  <c r="AQ168"/>
  <c r="AK168"/>
  <c r="AH168"/>
  <c r="AE168"/>
  <c r="Y168"/>
  <c r="V168"/>
  <c r="S168"/>
  <c r="P168"/>
  <c r="J168"/>
  <c r="G168"/>
  <c r="CA168" l="1"/>
  <c r="AZ169" i="12"/>
  <c r="BU169"/>
  <c r="BL169"/>
  <c r="C56" i="13"/>
  <c r="G56"/>
  <c r="B56"/>
  <c r="T169" i="12"/>
  <c r="V169" s="1"/>
  <c r="D169" l="1"/>
  <c r="D168" i="3"/>
  <c r="D56" i="13"/>
  <c r="M34" i="3" l="1"/>
  <c r="M33"/>
  <c r="M32"/>
  <c r="M31"/>
  <c r="M30"/>
  <c r="M29"/>
  <c r="M28"/>
  <c r="M27"/>
  <c r="M26"/>
  <c r="M25"/>
  <c r="CO24"/>
  <c r="CN24"/>
  <c r="CL24"/>
  <c r="CK24"/>
  <c r="CI24"/>
  <c r="CH24"/>
  <c r="CF24"/>
  <c r="CE24"/>
  <c r="CC24"/>
  <c r="CB24"/>
  <c r="BZ24"/>
  <c r="BY24"/>
  <c r="BW24"/>
  <c r="BV24"/>
  <c r="BT24"/>
  <c r="BS24"/>
  <c r="BQ24"/>
  <c r="BP24"/>
  <c r="BN24"/>
  <c r="BM24"/>
  <c r="BK24"/>
  <c r="BJ24"/>
  <c r="BH24"/>
  <c r="BG24"/>
  <c r="BE24"/>
  <c r="BD24"/>
  <c r="BB24"/>
  <c r="BA24"/>
  <c r="AY24"/>
  <c r="AX24"/>
  <c r="AV24"/>
  <c r="AU24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I24"/>
  <c r="H24"/>
  <c r="F24"/>
  <c r="E24"/>
  <c r="CP23"/>
  <c r="CM23"/>
  <c r="CJ23"/>
  <c r="CG23"/>
  <c r="CD23"/>
  <c r="BZ23"/>
  <c r="BY23"/>
  <c r="BX23"/>
  <c r="BO23"/>
  <c r="BI23"/>
  <c r="BC23"/>
  <c r="AW23"/>
  <c r="AT23"/>
  <c r="AQ23"/>
  <c r="AK23"/>
  <c r="AH23"/>
  <c r="AE23"/>
  <c r="AB23"/>
  <c r="Y23"/>
  <c r="V23"/>
  <c r="S23"/>
  <c r="P23"/>
  <c r="J23"/>
  <c r="G23"/>
  <c r="M24" l="1"/>
  <c r="D23"/>
  <c r="C24"/>
  <c r="D28"/>
  <c r="D32"/>
  <c r="CA23"/>
  <c r="D25"/>
  <c r="D33"/>
  <c r="D26"/>
  <c r="D30"/>
  <c r="D34"/>
  <c r="D29"/>
  <c r="D27"/>
  <c r="D31"/>
  <c r="B24"/>
  <c r="D24" l="1"/>
  <c r="M55" i="13"/>
  <c r="J55"/>
  <c r="F55"/>
  <c r="E55"/>
  <c r="GU168" i="12"/>
  <c r="GB168"/>
  <c r="FP168"/>
  <c r="FD168"/>
  <c r="FA168"/>
  <c r="DU168"/>
  <c r="DQ168"/>
  <c r="DN168"/>
  <c r="DD168"/>
  <c r="DC168"/>
  <c r="CL168"/>
  <c r="CK168"/>
  <c r="CC168"/>
  <c r="CB168"/>
  <c r="CA168"/>
  <c r="BX168"/>
  <c r="BT168"/>
  <c r="BS168"/>
  <c r="BJ168"/>
  <c r="BF168"/>
  <c r="BC168"/>
  <c r="AX168"/>
  <c r="AZ168" s="1"/>
  <c r="AP168"/>
  <c r="AO168"/>
  <c r="AD168"/>
  <c r="AC168"/>
  <c r="AB168"/>
  <c r="Y168"/>
  <c r="U168"/>
  <c r="T168"/>
  <c r="P168"/>
  <c r="E168"/>
  <c r="CP167" i="3"/>
  <c r="CM167"/>
  <c r="CJ167"/>
  <c r="CG167"/>
  <c r="CD167"/>
  <c r="BY167"/>
  <c r="BX167"/>
  <c r="BU167"/>
  <c r="BR167"/>
  <c r="BO167"/>
  <c r="BI167"/>
  <c r="BC167"/>
  <c r="AZ167"/>
  <c r="AT167"/>
  <c r="AQ167"/>
  <c r="AK167"/>
  <c r="AH167"/>
  <c r="AE167"/>
  <c r="Y167"/>
  <c r="V167"/>
  <c r="S167"/>
  <c r="P167"/>
  <c r="J167"/>
  <c r="G167"/>
  <c r="AE129" i="9"/>
  <c r="P129"/>
  <c r="CA167" i="3" l="1"/>
  <c r="V168" i="12"/>
  <c r="BU168"/>
  <c r="D167" i="3"/>
  <c r="G55" i="13"/>
  <c r="B55"/>
  <c r="C55"/>
  <c r="D168" i="12" l="1"/>
  <c r="D55" i="13"/>
  <c r="F13"/>
  <c r="C13" s="1"/>
  <c r="E13"/>
  <c r="M12"/>
  <c r="J12"/>
  <c r="F12"/>
  <c r="E12"/>
  <c r="GU22" i="12"/>
  <c r="DV22"/>
  <c r="DU22"/>
  <c r="DQ22"/>
  <c r="DD22"/>
  <c r="DC22"/>
  <c r="CU22"/>
  <c r="CT22"/>
  <c r="CL22"/>
  <c r="CK22"/>
  <c r="CC22"/>
  <c r="CB22"/>
  <c r="BT22"/>
  <c r="BS22"/>
  <c r="BJ22"/>
  <c r="AP22"/>
  <c r="AO22"/>
  <c r="AD22"/>
  <c r="AC22"/>
  <c r="U22"/>
  <c r="T22"/>
  <c r="E22"/>
  <c r="GU21"/>
  <c r="DV21"/>
  <c r="DU21"/>
  <c r="DQ21"/>
  <c r="DD21"/>
  <c r="DC21"/>
  <c r="CU21"/>
  <c r="CT21"/>
  <c r="CL21"/>
  <c r="CK21"/>
  <c r="CC21"/>
  <c r="CB21"/>
  <c r="BT21"/>
  <c r="BS21"/>
  <c r="BO21"/>
  <c r="BK21"/>
  <c r="BK14" s="1"/>
  <c r="BJ21"/>
  <c r="AP21"/>
  <c r="AO21"/>
  <c r="AD21"/>
  <c r="AC21"/>
  <c r="U21"/>
  <c r="T21"/>
  <c r="E21"/>
  <c r="GU20"/>
  <c r="DV20"/>
  <c r="DU20"/>
  <c r="DQ20"/>
  <c r="DD20"/>
  <c r="DC20"/>
  <c r="CU20"/>
  <c r="CT20"/>
  <c r="CL20"/>
  <c r="CK20"/>
  <c r="CC20"/>
  <c r="CB20"/>
  <c r="BT20"/>
  <c r="BS20"/>
  <c r="BJ20"/>
  <c r="AP20"/>
  <c r="AO20"/>
  <c r="AD20"/>
  <c r="AC20"/>
  <c r="U20"/>
  <c r="T20"/>
  <c r="E20"/>
  <c r="GU19"/>
  <c r="DV19"/>
  <c r="DU19"/>
  <c r="DQ19"/>
  <c r="DD19"/>
  <c r="DC19"/>
  <c r="CU19"/>
  <c r="CT19"/>
  <c r="CL19"/>
  <c r="CK19"/>
  <c r="CC19"/>
  <c r="CB19"/>
  <c r="BT19"/>
  <c r="BS19"/>
  <c r="BJ19"/>
  <c r="AP19"/>
  <c r="AO19"/>
  <c r="AD19"/>
  <c r="AC19"/>
  <c r="U19"/>
  <c r="T19"/>
  <c r="E19"/>
  <c r="GU18"/>
  <c r="DV18"/>
  <c r="DU18"/>
  <c r="DQ18"/>
  <c r="DD18"/>
  <c r="DC18"/>
  <c r="CU18"/>
  <c r="CT18"/>
  <c r="CL18"/>
  <c r="CK18"/>
  <c r="CC18"/>
  <c r="CB18"/>
  <c r="BT18"/>
  <c r="BS18"/>
  <c r="BJ18"/>
  <c r="AP18"/>
  <c r="AO18"/>
  <c r="AD18"/>
  <c r="AC18"/>
  <c r="U18"/>
  <c r="T18"/>
  <c r="E18"/>
  <c r="GU17"/>
  <c r="DV17"/>
  <c r="DU17"/>
  <c r="DQ17"/>
  <c r="DD17"/>
  <c r="DC17"/>
  <c r="CU17"/>
  <c r="CT17"/>
  <c r="CL17"/>
  <c r="CK17"/>
  <c r="CC17"/>
  <c r="CB17"/>
  <c r="BT17"/>
  <c r="BS17"/>
  <c r="BJ17"/>
  <c r="AP17"/>
  <c r="AO17"/>
  <c r="AD17"/>
  <c r="AC17"/>
  <c r="U17"/>
  <c r="T17"/>
  <c r="E17"/>
  <c r="GU16"/>
  <c r="DV16"/>
  <c r="DU16"/>
  <c r="DQ16"/>
  <c r="DD16"/>
  <c r="DC16"/>
  <c r="CU16"/>
  <c r="CT16"/>
  <c r="CL16"/>
  <c r="CL14" s="1"/>
  <c r="CK16"/>
  <c r="CC16"/>
  <c r="CB16"/>
  <c r="BT16"/>
  <c r="BS16"/>
  <c r="BJ16"/>
  <c r="AP16"/>
  <c r="AO16"/>
  <c r="AD16"/>
  <c r="AC16"/>
  <c r="U16"/>
  <c r="T16"/>
  <c r="E16"/>
  <c r="GU15"/>
  <c r="GU14" s="1"/>
  <c r="DV15"/>
  <c r="DU15"/>
  <c r="DU14" s="1"/>
  <c r="DQ15"/>
  <c r="DD15"/>
  <c r="DD14" s="1"/>
  <c r="DC15"/>
  <c r="CU15"/>
  <c r="CU14" s="1"/>
  <c r="CT15"/>
  <c r="CS15"/>
  <c r="CP15"/>
  <c r="CK15"/>
  <c r="CK14" s="1"/>
  <c r="CC15"/>
  <c r="CC14" s="1"/>
  <c r="CB15"/>
  <c r="CB14" s="1"/>
  <c r="BT15"/>
  <c r="BT14" s="1"/>
  <c r="BS15"/>
  <c r="BS14" s="1"/>
  <c r="BJ15"/>
  <c r="BJ14" s="1"/>
  <c r="AP15"/>
  <c r="AP14" s="1"/>
  <c r="AO15"/>
  <c r="AO14" s="1"/>
  <c r="AD15"/>
  <c r="AD14" s="1"/>
  <c r="AC15"/>
  <c r="U15"/>
  <c r="U14" s="1"/>
  <c r="T15"/>
  <c r="T14" s="1"/>
  <c r="E15"/>
  <c r="CP14"/>
  <c r="GV13"/>
  <c r="GU13"/>
  <c r="GE13"/>
  <c r="GB13"/>
  <c r="FY13"/>
  <c r="FM13"/>
  <c r="FD13"/>
  <c r="FA13"/>
  <c r="DV13"/>
  <c r="DU13"/>
  <c r="DT13"/>
  <c r="DD13"/>
  <c r="DC13"/>
  <c r="CU13"/>
  <c r="CT13"/>
  <c r="CL13"/>
  <c r="CK13"/>
  <c r="CC13"/>
  <c r="CB13"/>
  <c r="CA13"/>
  <c r="BX13"/>
  <c r="BT13"/>
  <c r="BS13"/>
  <c r="BJ13"/>
  <c r="AP13"/>
  <c r="AO13"/>
  <c r="AD13"/>
  <c r="AC13"/>
  <c r="S13"/>
  <c r="P13"/>
  <c r="M13"/>
  <c r="J13"/>
  <c r="M18" i="9"/>
  <c r="AM14"/>
  <c r="AL14"/>
  <c r="AJ14"/>
  <c r="AI14"/>
  <c r="AG14"/>
  <c r="AF14"/>
  <c r="AD14"/>
  <c r="AC14"/>
  <c r="AA14"/>
  <c r="Z14"/>
  <c r="X14"/>
  <c r="W14"/>
  <c r="U14"/>
  <c r="T14"/>
  <c r="R14"/>
  <c r="Q14"/>
  <c r="O14"/>
  <c r="N14"/>
  <c r="L14"/>
  <c r="K14"/>
  <c r="K12" s="1"/>
  <c r="F14"/>
  <c r="E14"/>
  <c r="C14"/>
  <c r="D18" l="1"/>
  <c r="M14"/>
  <c r="L12"/>
  <c r="B14"/>
  <c r="D14" s="1"/>
  <c r="DC14" i="12"/>
  <c r="DV14"/>
  <c r="E14"/>
  <c r="C12" i="13"/>
  <c r="C11" s="1"/>
  <c r="AC14" i="12"/>
  <c r="CT14"/>
  <c r="G13"/>
  <c r="CM15"/>
  <c r="BF14"/>
  <c r="BL14"/>
  <c r="BU13"/>
  <c r="CS14"/>
  <c r="BL21"/>
  <c r="BO14"/>
  <c r="DQ14"/>
  <c r="B12" i="13"/>
  <c r="B13"/>
  <c r="D13" s="1"/>
  <c r="G12"/>
  <c r="D21" i="12" l="1"/>
  <c r="D22"/>
  <c r="D16"/>
  <c r="D17"/>
  <c r="D20"/>
  <c r="D19"/>
  <c r="BC14"/>
  <c r="CM14"/>
  <c r="D13"/>
  <c r="D12" i="13"/>
  <c r="D15" i="12"/>
  <c r="AZ14"/>
  <c r="C14" l="1"/>
  <c r="D14" s="1"/>
  <c r="F25" i="13" l="1"/>
  <c r="E25"/>
  <c r="B25" s="1"/>
  <c r="M24"/>
  <c r="J24"/>
  <c r="F24"/>
  <c r="E24"/>
  <c r="GU67" i="12"/>
  <c r="DV67"/>
  <c r="DU67"/>
  <c r="DD67"/>
  <c r="DC67"/>
  <c r="CU67"/>
  <c r="CT67"/>
  <c r="CL67"/>
  <c r="CK67"/>
  <c r="CC67"/>
  <c r="CB67"/>
  <c r="BT67"/>
  <c r="BS67"/>
  <c r="BJ67"/>
  <c r="AP67"/>
  <c r="AO67"/>
  <c r="AD67"/>
  <c r="AC67"/>
  <c r="U67"/>
  <c r="T67"/>
  <c r="E67"/>
  <c r="GU66"/>
  <c r="DV66"/>
  <c r="DU66"/>
  <c r="DD66"/>
  <c r="DC66"/>
  <c r="CU66"/>
  <c r="CT66"/>
  <c r="CL66"/>
  <c r="CK66"/>
  <c r="CC66"/>
  <c r="CB66"/>
  <c r="BT66"/>
  <c r="BS66"/>
  <c r="BJ66"/>
  <c r="AP66"/>
  <c r="AO66"/>
  <c r="AD66"/>
  <c r="AC66"/>
  <c r="U66"/>
  <c r="T66"/>
  <c r="E66"/>
  <c r="GU65"/>
  <c r="DV65"/>
  <c r="DU65"/>
  <c r="DD65"/>
  <c r="DC65"/>
  <c r="CU65"/>
  <c r="CT65"/>
  <c r="CL65"/>
  <c r="CK65"/>
  <c r="CC65"/>
  <c r="CB65"/>
  <c r="BT65"/>
  <c r="BS65"/>
  <c r="BJ65"/>
  <c r="AP65"/>
  <c r="AO65"/>
  <c r="AD65"/>
  <c r="AC65"/>
  <c r="U65"/>
  <c r="T65"/>
  <c r="E65"/>
  <c r="GU64"/>
  <c r="DV64"/>
  <c r="DU64"/>
  <c r="DD64"/>
  <c r="DC64"/>
  <c r="CU64"/>
  <c r="CT64"/>
  <c r="CL64"/>
  <c r="CK64"/>
  <c r="CC64"/>
  <c r="CB64"/>
  <c r="BT64"/>
  <c r="BS64"/>
  <c r="BJ64"/>
  <c r="AP64"/>
  <c r="AO64"/>
  <c r="AD64"/>
  <c r="AC64"/>
  <c r="U64"/>
  <c r="T64"/>
  <c r="E64"/>
  <c r="GU63"/>
  <c r="DV63"/>
  <c r="DU63"/>
  <c r="DD63"/>
  <c r="DC63"/>
  <c r="CU63"/>
  <c r="CT63"/>
  <c r="CL63"/>
  <c r="CK63"/>
  <c r="BT63"/>
  <c r="BS63"/>
  <c r="BJ63"/>
  <c r="AP63"/>
  <c r="AO63"/>
  <c r="AD63"/>
  <c r="AC63"/>
  <c r="U63"/>
  <c r="T63"/>
  <c r="E63"/>
  <c r="GU62"/>
  <c r="DV62"/>
  <c r="DU62"/>
  <c r="DD62"/>
  <c r="DC62"/>
  <c r="CU62"/>
  <c r="CT62"/>
  <c r="CL62"/>
  <c r="CK62"/>
  <c r="CC62"/>
  <c r="CB62"/>
  <c r="BT62"/>
  <c r="BS62"/>
  <c r="BJ62"/>
  <c r="AP62"/>
  <c r="AO62"/>
  <c r="AD62"/>
  <c r="AC62"/>
  <c r="U62"/>
  <c r="T62"/>
  <c r="E62"/>
  <c r="GU61"/>
  <c r="DV61"/>
  <c r="DU61"/>
  <c r="DD61"/>
  <c r="DC61"/>
  <c r="CU61"/>
  <c r="CT61"/>
  <c r="CL61"/>
  <c r="CK61"/>
  <c r="CC61"/>
  <c r="CB61"/>
  <c r="BT61"/>
  <c r="BS61"/>
  <c r="BO61"/>
  <c r="BK61"/>
  <c r="BJ61"/>
  <c r="AP61"/>
  <c r="AO61"/>
  <c r="AD61"/>
  <c r="AC61"/>
  <c r="U61"/>
  <c r="T61"/>
  <c r="E61"/>
  <c r="GU60"/>
  <c r="DV60"/>
  <c r="DU60"/>
  <c r="DD60"/>
  <c r="DC60"/>
  <c r="CU60"/>
  <c r="CT60"/>
  <c r="CL60"/>
  <c r="CK60"/>
  <c r="CC60"/>
  <c r="CB60"/>
  <c r="BT60"/>
  <c r="BS60"/>
  <c r="BJ60"/>
  <c r="AP60"/>
  <c r="AO60"/>
  <c r="AD60"/>
  <c r="AC60"/>
  <c r="U60"/>
  <c r="T60"/>
  <c r="E60"/>
  <c r="GU59"/>
  <c r="DV59"/>
  <c r="DU59"/>
  <c r="DQ59"/>
  <c r="DD59"/>
  <c r="DC59"/>
  <c r="CU59"/>
  <c r="CT59"/>
  <c r="CL59"/>
  <c r="CK59"/>
  <c r="CC59"/>
  <c r="CB59"/>
  <c r="BT59"/>
  <c r="BS59"/>
  <c r="BJ59"/>
  <c r="AP59"/>
  <c r="AO59"/>
  <c r="AD59"/>
  <c r="AC59"/>
  <c r="U59"/>
  <c r="T59"/>
  <c r="E59"/>
  <c r="HB58"/>
  <c r="HA58"/>
  <c r="GY58"/>
  <c r="GX58"/>
  <c r="GV58"/>
  <c r="GS58"/>
  <c r="GR58"/>
  <c r="GP58"/>
  <c r="GO58"/>
  <c r="GM58"/>
  <c r="GL58"/>
  <c r="GJ58"/>
  <c r="GI58"/>
  <c r="GG58"/>
  <c r="GF58"/>
  <c r="GD58"/>
  <c r="GC58"/>
  <c r="GA58"/>
  <c r="FZ58"/>
  <c r="FX58"/>
  <c r="FW58"/>
  <c r="FU58"/>
  <c r="FT58"/>
  <c r="FR58"/>
  <c r="FQ58"/>
  <c r="FO58"/>
  <c r="FN58"/>
  <c r="FL58"/>
  <c r="FK58"/>
  <c r="FI58"/>
  <c r="FH58"/>
  <c r="FF58"/>
  <c r="FE58"/>
  <c r="FC58"/>
  <c r="FB58"/>
  <c r="EZ58"/>
  <c r="EY58"/>
  <c r="EW58"/>
  <c r="EV58"/>
  <c r="ET58"/>
  <c r="ES58"/>
  <c r="EQ58"/>
  <c r="EP58"/>
  <c r="EN58"/>
  <c r="EM58"/>
  <c r="EK58"/>
  <c r="EJ58"/>
  <c r="EH58"/>
  <c r="EG58"/>
  <c r="ED58"/>
  <c r="EB58"/>
  <c r="EA58"/>
  <c r="DY58"/>
  <c r="DX58"/>
  <c r="DS58"/>
  <c r="DR58"/>
  <c r="DP58"/>
  <c r="DO58"/>
  <c r="DM58"/>
  <c r="DL58"/>
  <c r="DJ58"/>
  <c r="DI58"/>
  <c r="DG58"/>
  <c r="DF58"/>
  <c r="DA58"/>
  <c r="CZ58"/>
  <c r="CX58"/>
  <c r="CW58"/>
  <c r="CR58"/>
  <c r="CQ58"/>
  <c r="CO58"/>
  <c r="CO10" s="1"/>
  <c r="CN58"/>
  <c r="CI58"/>
  <c r="CH58"/>
  <c r="CF58"/>
  <c r="CE58"/>
  <c r="BZ58"/>
  <c r="BY58"/>
  <c r="BW58"/>
  <c r="BV58"/>
  <c r="BQ58"/>
  <c r="BP58"/>
  <c r="BN58"/>
  <c r="BM58"/>
  <c r="BH58"/>
  <c r="BG58"/>
  <c r="BD58"/>
  <c r="BA58"/>
  <c r="AV58"/>
  <c r="AU58"/>
  <c r="AS58"/>
  <c r="AR58"/>
  <c r="AM58"/>
  <c r="AL58"/>
  <c r="AJ58"/>
  <c r="AI58"/>
  <c r="AG58"/>
  <c r="AF58"/>
  <c r="AA58"/>
  <c r="Z58"/>
  <c r="X58"/>
  <c r="W58"/>
  <c r="R58"/>
  <c r="Q58"/>
  <c r="O58"/>
  <c r="N58"/>
  <c r="L58"/>
  <c r="K58"/>
  <c r="I58"/>
  <c r="H58"/>
  <c r="GU57"/>
  <c r="GE57"/>
  <c r="GB57"/>
  <c r="FD57"/>
  <c r="FA57"/>
  <c r="EO57"/>
  <c r="EL57"/>
  <c r="EH57"/>
  <c r="EG57"/>
  <c r="DV57"/>
  <c r="DU57"/>
  <c r="DT57"/>
  <c r="DD57"/>
  <c r="DC57"/>
  <c r="CU57"/>
  <c r="CT57"/>
  <c r="CL57"/>
  <c r="CK57"/>
  <c r="CC57"/>
  <c r="CB57"/>
  <c r="CA57"/>
  <c r="BX57"/>
  <c r="BT57"/>
  <c r="BS57"/>
  <c r="BJ57"/>
  <c r="BI57"/>
  <c r="AP57"/>
  <c r="AO57"/>
  <c r="AD57"/>
  <c r="AC57"/>
  <c r="AB57"/>
  <c r="Y57"/>
  <c r="U57"/>
  <c r="T57"/>
  <c r="S57"/>
  <c r="P57"/>
  <c r="M57"/>
  <c r="J57"/>
  <c r="E57"/>
  <c r="M69" i="3"/>
  <c r="M68"/>
  <c r="M67"/>
  <c r="D67"/>
  <c r="M66"/>
  <c r="M65"/>
  <c r="M64"/>
  <c r="M63"/>
  <c r="D63"/>
  <c r="M62"/>
  <c r="CO61"/>
  <c r="CN61"/>
  <c r="CL61"/>
  <c r="CK61"/>
  <c r="CI61"/>
  <c r="CH61"/>
  <c r="CF61"/>
  <c r="CE61"/>
  <c r="CC61"/>
  <c r="CB61"/>
  <c r="BZ61"/>
  <c r="BY61"/>
  <c r="BW61"/>
  <c r="BV61"/>
  <c r="BT61"/>
  <c r="BS61"/>
  <c r="BQ61"/>
  <c r="BP61"/>
  <c r="BN61"/>
  <c r="BM61"/>
  <c r="BK61"/>
  <c r="BJ61"/>
  <c r="BH61"/>
  <c r="BG61"/>
  <c r="BE61"/>
  <c r="BD61"/>
  <c r="BB61"/>
  <c r="BA61"/>
  <c r="AY61"/>
  <c r="AX61"/>
  <c r="AV61"/>
  <c r="AU61"/>
  <c r="AS61"/>
  <c r="AR6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I61"/>
  <c r="H61"/>
  <c r="F61"/>
  <c r="E61"/>
  <c r="CP60"/>
  <c r="CM60"/>
  <c r="CJ60"/>
  <c r="CG60"/>
  <c r="CD60"/>
  <c r="BZ60"/>
  <c r="BY60"/>
  <c r="BX60"/>
  <c r="BR60"/>
  <c r="BO60"/>
  <c r="BI60"/>
  <c r="BC60"/>
  <c r="AZ60"/>
  <c r="AW60"/>
  <c r="AT60"/>
  <c r="AQ60"/>
  <c r="AK60"/>
  <c r="AH60"/>
  <c r="AE60"/>
  <c r="AB60"/>
  <c r="Y60"/>
  <c r="V60"/>
  <c r="S60"/>
  <c r="P60"/>
  <c r="J60"/>
  <c r="G60"/>
  <c r="M54" i="9"/>
  <c r="M53"/>
  <c r="L51"/>
  <c r="M51" s="1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K49"/>
  <c r="K47" s="1"/>
  <c r="F49"/>
  <c r="E49"/>
  <c r="B49" l="1"/>
  <c r="C49"/>
  <c r="L49"/>
  <c r="E9" i="12"/>
  <c r="E58"/>
  <c r="AX58"/>
  <c r="DQ58"/>
  <c r="CA60" i="3"/>
  <c r="D66"/>
  <c r="D64"/>
  <c r="D68"/>
  <c r="D65"/>
  <c r="D69"/>
  <c r="M61"/>
  <c r="D60"/>
  <c r="D62"/>
  <c r="G57" i="12"/>
  <c r="BL61"/>
  <c r="DV58"/>
  <c r="CU58"/>
  <c r="U58"/>
  <c r="DU58"/>
  <c r="V57"/>
  <c r="CB58"/>
  <c r="BU57"/>
  <c r="BT58"/>
  <c r="CL58"/>
  <c r="DD58"/>
  <c r="GU58"/>
  <c r="EI57"/>
  <c r="AP58"/>
  <c r="BS58"/>
  <c r="DC58"/>
  <c r="AD58"/>
  <c r="D63"/>
  <c r="CK58"/>
  <c r="BO58"/>
  <c r="T58"/>
  <c r="AO58"/>
  <c r="CT58"/>
  <c r="AC58"/>
  <c r="BJ58"/>
  <c r="CC58"/>
  <c r="G24" i="13"/>
  <c r="B24"/>
  <c r="BB58" i="12"/>
  <c r="BC58" s="1"/>
  <c r="BK58"/>
  <c r="BE58"/>
  <c r="BF58" s="1"/>
  <c r="L47" i="9" l="1"/>
  <c r="L43" s="1"/>
  <c r="M49"/>
  <c r="M47" s="1"/>
  <c r="C24" i="13"/>
  <c r="D24" s="1"/>
  <c r="E56" i="12"/>
  <c r="D61"/>
  <c r="D61" i="3"/>
  <c r="B58" i="12"/>
  <c r="D57"/>
  <c r="BL58"/>
  <c r="AY58"/>
  <c r="AZ58" s="1"/>
  <c r="L41" i="9" l="1"/>
  <c r="M43"/>
  <c r="D59" i="12"/>
  <c r="C58"/>
  <c r="D58" l="1"/>
  <c r="C25" i="13"/>
  <c r="D25" s="1"/>
  <c r="F49"/>
  <c r="E49"/>
  <c r="M48"/>
  <c r="J48"/>
  <c r="F48"/>
  <c r="E48"/>
  <c r="GU157" i="12"/>
  <c r="DV157"/>
  <c r="DU157"/>
  <c r="DQ157"/>
  <c r="DD157"/>
  <c r="DC157"/>
  <c r="CU157"/>
  <c r="CT157"/>
  <c r="CL157"/>
  <c r="CK157"/>
  <c r="CC157"/>
  <c r="CB157"/>
  <c r="BT157"/>
  <c r="BS157"/>
  <c r="BJ157"/>
  <c r="AP157"/>
  <c r="AO157"/>
  <c r="AD157"/>
  <c r="AC157"/>
  <c r="U157"/>
  <c r="T157"/>
  <c r="E157"/>
  <c r="GU156"/>
  <c r="DV156"/>
  <c r="DU156"/>
  <c r="DQ156"/>
  <c r="DD156"/>
  <c r="DC156"/>
  <c r="CU156"/>
  <c r="CT156"/>
  <c r="CL156"/>
  <c r="CK156"/>
  <c r="CC156"/>
  <c r="CB156"/>
  <c r="BT156"/>
  <c r="BS156"/>
  <c r="BJ156"/>
  <c r="BF156"/>
  <c r="BC156"/>
  <c r="AY156"/>
  <c r="AX156"/>
  <c r="AP156"/>
  <c r="AO156"/>
  <c r="AD156"/>
  <c r="AC156"/>
  <c r="U156"/>
  <c r="T156"/>
  <c r="E156"/>
  <c r="GU155"/>
  <c r="DV155"/>
  <c r="DU155"/>
  <c r="DQ155"/>
  <c r="DD155"/>
  <c r="DC155"/>
  <c r="CU155"/>
  <c r="CT155"/>
  <c r="CL155"/>
  <c r="CK155"/>
  <c r="CC155"/>
  <c r="CB155"/>
  <c r="BT155"/>
  <c r="BS155"/>
  <c r="BR155"/>
  <c r="BK155"/>
  <c r="BJ155"/>
  <c r="AP155"/>
  <c r="AO155"/>
  <c r="AD155"/>
  <c r="AC155"/>
  <c r="U155"/>
  <c r="T155"/>
  <c r="E155"/>
  <c r="GU154"/>
  <c r="DV154"/>
  <c r="DU154"/>
  <c r="DQ154"/>
  <c r="DD154"/>
  <c r="DC154"/>
  <c r="CU154"/>
  <c r="CT154"/>
  <c r="CL154"/>
  <c r="CK154"/>
  <c r="CC154"/>
  <c r="CB154"/>
  <c r="BT154"/>
  <c r="BS154"/>
  <c r="BJ154"/>
  <c r="BF154"/>
  <c r="BC154"/>
  <c r="AY154"/>
  <c r="AX154"/>
  <c r="AP154"/>
  <c r="AO154"/>
  <c r="AD154"/>
  <c r="AC154"/>
  <c r="U154"/>
  <c r="T154"/>
  <c r="E154"/>
  <c r="GU153"/>
  <c r="DV153"/>
  <c r="DU153"/>
  <c r="DQ153"/>
  <c r="DD153"/>
  <c r="DC153"/>
  <c r="CU153"/>
  <c r="CT153"/>
  <c r="CL153"/>
  <c r="CK153"/>
  <c r="CC153"/>
  <c r="CB153"/>
  <c r="BT153"/>
  <c r="BS153"/>
  <c r="BO153"/>
  <c r="BK153"/>
  <c r="BJ153"/>
  <c r="AP153"/>
  <c r="AO153"/>
  <c r="AD153"/>
  <c r="AC153"/>
  <c r="U153"/>
  <c r="T153"/>
  <c r="E153"/>
  <c r="GU152"/>
  <c r="DV152"/>
  <c r="DU152"/>
  <c r="DQ152"/>
  <c r="DD152"/>
  <c r="DC152"/>
  <c r="CU152"/>
  <c r="CT152"/>
  <c r="CL152"/>
  <c r="CK152"/>
  <c r="CC152"/>
  <c r="CB152"/>
  <c r="BT152"/>
  <c r="BS152"/>
  <c r="BO152"/>
  <c r="BK152"/>
  <c r="BJ152"/>
  <c r="BF152"/>
  <c r="BC152"/>
  <c r="AY152"/>
  <c r="AX152"/>
  <c r="AP152"/>
  <c r="AO152"/>
  <c r="AD152"/>
  <c r="AC152"/>
  <c r="U152"/>
  <c r="T152"/>
  <c r="E152"/>
  <c r="GU151"/>
  <c r="DV151"/>
  <c r="DU151"/>
  <c r="DQ151"/>
  <c r="DD151"/>
  <c r="DC151"/>
  <c r="CU151"/>
  <c r="CT151"/>
  <c r="CL151"/>
  <c r="CK151"/>
  <c r="CC151"/>
  <c r="CB151"/>
  <c r="BT151"/>
  <c r="BS151"/>
  <c r="BO151"/>
  <c r="BK151"/>
  <c r="BK149" s="1"/>
  <c r="BJ151"/>
  <c r="BF151"/>
  <c r="BC151"/>
  <c r="AY151"/>
  <c r="AX151"/>
  <c r="AP151"/>
  <c r="AO151"/>
  <c r="AD151"/>
  <c r="AC151"/>
  <c r="U151"/>
  <c r="T151"/>
  <c r="E151"/>
  <c r="GU150"/>
  <c r="DV150"/>
  <c r="DV149" s="1"/>
  <c r="DU150"/>
  <c r="DU149" s="1"/>
  <c r="DD150"/>
  <c r="DC150"/>
  <c r="CU150"/>
  <c r="CT150"/>
  <c r="CL150"/>
  <c r="CL149" s="1"/>
  <c r="CK150"/>
  <c r="CK149" s="1"/>
  <c r="CC150"/>
  <c r="CC149" s="1"/>
  <c r="CB150"/>
  <c r="BT150"/>
  <c r="BT149" s="1"/>
  <c r="BS150"/>
  <c r="BS149" s="1"/>
  <c r="BJ150"/>
  <c r="BJ149" s="1"/>
  <c r="BF150"/>
  <c r="BC150"/>
  <c r="AY150"/>
  <c r="AX150"/>
  <c r="AX149" s="1"/>
  <c r="AP150"/>
  <c r="AO150"/>
  <c r="AD150"/>
  <c r="AC150"/>
  <c r="AC149" s="1"/>
  <c r="U150"/>
  <c r="T150"/>
  <c r="T149" s="1"/>
  <c r="E150"/>
  <c r="HB149"/>
  <c r="HA149"/>
  <c r="GY149"/>
  <c r="GX149"/>
  <c r="GV149"/>
  <c r="GS149"/>
  <c r="GR149"/>
  <c r="GP149"/>
  <c r="GO149"/>
  <c r="GM149"/>
  <c r="GL149"/>
  <c r="GJ149"/>
  <c r="GI149"/>
  <c r="GG149"/>
  <c r="GF149"/>
  <c r="GD149"/>
  <c r="GC149"/>
  <c r="GA149"/>
  <c r="FZ149"/>
  <c r="FX149"/>
  <c r="FW149"/>
  <c r="FU149"/>
  <c r="FT149"/>
  <c r="FR149"/>
  <c r="FQ149"/>
  <c r="FO149"/>
  <c r="FN149"/>
  <c r="FL149"/>
  <c r="FK149"/>
  <c r="FI149"/>
  <c r="FH149"/>
  <c r="FF149"/>
  <c r="FE149"/>
  <c r="FC149"/>
  <c r="FB149"/>
  <c r="EW149"/>
  <c r="EV149"/>
  <c r="ET149"/>
  <c r="ES149"/>
  <c r="EQ149"/>
  <c r="EP149"/>
  <c r="ED149"/>
  <c r="DM149"/>
  <c r="DL149"/>
  <c r="DJ149"/>
  <c r="DI149"/>
  <c r="DG149"/>
  <c r="DF149"/>
  <c r="DA149"/>
  <c r="CZ149"/>
  <c r="CX149"/>
  <c r="CW149"/>
  <c r="CR149"/>
  <c r="CQ149"/>
  <c r="CN149"/>
  <c r="BH149"/>
  <c r="BG149"/>
  <c r="AV149"/>
  <c r="AU149"/>
  <c r="AS149"/>
  <c r="AR149"/>
  <c r="AM149"/>
  <c r="AL149"/>
  <c r="GU148"/>
  <c r="GE148"/>
  <c r="GB148"/>
  <c r="FD148"/>
  <c r="FA148"/>
  <c r="EO148"/>
  <c r="EL148"/>
  <c r="EH148"/>
  <c r="EG148"/>
  <c r="EC148"/>
  <c r="DZ148"/>
  <c r="DV148"/>
  <c r="DU148"/>
  <c r="DT148"/>
  <c r="DD148"/>
  <c r="DC148"/>
  <c r="CU148"/>
  <c r="CT148"/>
  <c r="CL148"/>
  <c r="CK148"/>
  <c r="CC148"/>
  <c r="CB148"/>
  <c r="BT148"/>
  <c r="BS148"/>
  <c r="BJ148"/>
  <c r="AP148"/>
  <c r="AO148"/>
  <c r="AD148"/>
  <c r="AC148"/>
  <c r="AB148"/>
  <c r="Y148"/>
  <c r="U148"/>
  <c r="T148"/>
  <c r="P148"/>
  <c r="M148"/>
  <c r="J148"/>
  <c r="M155" i="3"/>
  <c r="M154"/>
  <c r="M153"/>
  <c r="M152"/>
  <c r="M151"/>
  <c r="M150"/>
  <c r="M149"/>
  <c r="CO148"/>
  <c r="CN148"/>
  <c r="CL148"/>
  <c r="CK148"/>
  <c r="CI148"/>
  <c r="CH148"/>
  <c r="CF148"/>
  <c r="CE148"/>
  <c r="CC148"/>
  <c r="CB148"/>
  <c r="BZ148"/>
  <c r="BY148"/>
  <c r="BW148"/>
  <c r="BV148"/>
  <c r="BT148"/>
  <c r="BS148"/>
  <c r="BQ148"/>
  <c r="BP148"/>
  <c r="BN148"/>
  <c r="BM148"/>
  <c r="BK148"/>
  <c r="BJ148"/>
  <c r="BH148"/>
  <c r="BG148"/>
  <c r="BE148"/>
  <c r="BD148"/>
  <c r="BB148"/>
  <c r="BA148"/>
  <c r="AY148"/>
  <c r="AX148"/>
  <c r="AV148"/>
  <c r="AU148"/>
  <c r="AS148"/>
  <c r="AR148"/>
  <c r="AP148"/>
  <c r="AO148"/>
  <c r="AM148"/>
  <c r="AL148"/>
  <c r="AJ148"/>
  <c r="AI148"/>
  <c r="AG148"/>
  <c r="AF148"/>
  <c r="AD148"/>
  <c r="AC148"/>
  <c r="AA148"/>
  <c r="Z148"/>
  <c r="X148"/>
  <c r="W148"/>
  <c r="U148"/>
  <c r="T148"/>
  <c r="R148"/>
  <c r="Q148"/>
  <c r="O148"/>
  <c r="N148"/>
  <c r="L148"/>
  <c r="I148"/>
  <c r="H148"/>
  <c r="F148"/>
  <c r="E148"/>
  <c r="CM147"/>
  <c r="CJ147"/>
  <c r="CG147"/>
  <c r="CD147"/>
  <c r="BZ147"/>
  <c r="BY147"/>
  <c r="BX147"/>
  <c r="BR147"/>
  <c r="BO147"/>
  <c r="BI147"/>
  <c r="BF147"/>
  <c r="BC147"/>
  <c r="AZ147"/>
  <c r="AW147"/>
  <c r="AT147"/>
  <c r="AQ147"/>
  <c r="AK147"/>
  <c r="AH147"/>
  <c r="AE147"/>
  <c r="AB147"/>
  <c r="Y147"/>
  <c r="V147"/>
  <c r="S147"/>
  <c r="P147"/>
  <c r="J147"/>
  <c r="G147"/>
  <c r="M123" i="9"/>
  <c r="M121"/>
  <c r="M120"/>
  <c r="M119"/>
  <c r="Y118"/>
  <c r="S118"/>
  <c r="M118"/>
  <c r="AM117"/>
  <c r="AL117"/>
  <c r="AJ117"/>
  <c r="AI117"/>
  <c r="AG117"/>
  <c r="AF117"/>
  <c r="AD117"/>
  <c r="AC117"/>
  <c r="AA117"/>
  <c r="Z117"/>
  <c r="Y117"/>
  <c r="X117"/>
  <c r="W117"/>
  <c r="U117"/>
  <c r="T117"/>
  <c r="R117"/>
  <c r="Q117"/>
  <c r="O117"/>
  <c r="N117"/>
  <c r="K117"/>
  <c r="K115" s="1"/>
  <c r="I117"/>
  <c r="H117"/>
  <c r="F117"/>
  <c r="E117"/>
  <c r="C117"/>
  <c r="AK116"/>
  <c r="S117" l="1"/>
  <c r="M117"/>
  <c r="D150" i="3"/>
  <c r="D154"/>
  <c r="D147"/>
  <c r="U149" i="12"/>
  <c r="CB149"/>
  <c r="E149"/>
  <c r="AD149"/>
  <c r="AY149"/>
  <c r="D153"/>
  <c r="CL10"/>
  <c r="AZ156"/>
  <c r="CA147" i="3"/>
  <c r="M148"/>
  <c r="D149"/>
  <c r="D153"/>
  <c r="V148" i="12"/>
  <c r="GU149"/>
  <c r="BR149"/>
  <c r="DQ149"/>
  <c r="AZ154"/>
  <c r="DW148"/>
  <c r="BF149"/>
  <c r="AZ150"/>
  <c r="BL153"/>
  <c r="BL155"/>
  <c r="DC149"/>
  <c r="BL152"/>
  <c r="BC149"/>
  <c r="CU149"/>
  <c r="AZ152"/>
  <c r="AP149"/>
  <c r="G148"/>
  <c r="AZ151"/>
  <c r="CT149"/>
  <c r="EI148"/>
  <c r="BO149"/>
  <c r="DD149"/>
  <c r="AO149"/>
  <c r="BL151"/>
  <c r="G48" i="13"/>
  <c r="D151" i="3"/>
  <c r="D155"/>
  <c r="D152"/>
  <c r="B49" i="13"/>
  <c r="B48"/>
  <c r="B9" i="3"/>
  <c r="B117" i="9"/>
  <c r="E147" i="12" l="1"/>
  <c r="E10"/>
  <c r="D154"/>
  <c r="D156"/>
  <c r="D151"/>
  <c r="D157"/>
  <c r="D148" i="3"/>
  <c r="D155" i="12"/>
  <c r="D152"/>
  <c r="AZ149"/>
  <c r="D148"/>
  <c r="C48" i="13"/>
  <c r="D48" s="1"/>
  <c r="BL149" i="12"/>
  <c r="C149"/>
  <c r="C9" i="13" l="1"/>
  <c r="D149" i="12"/>
  <c r="C49" i="13"/>
  <c r="C10" l="1"/>
  <c r="C8" s="1"/>
  <c r="D49"/>
  <c r="B127" i="9"/>
  <c r="B124"/>
  <c r="B81"/>
  <c r="B41"/>
  <c r="B115"/>
  <c r="B19"/>
  <c r="B75"/>
  <c r="B104"/>
  <c r="B86"/>
  <c r="B31"/>
  <c r="B93"/>
  <c r="B55"/>
  <c r="B61"/>
  <c r="B47"/>
  <c r="I19" l="1"/>
  <c r="H19"/>
  <c r="I31"/>
  <c r="I41"/>
  <c r="H41"/>
  <c r="I47"/>
  <c r="H47"/>
  <c r="I55"/>
  <c r="H55"/>
  <c r="I61"/>
  <c r="H61"/>
  <c r="I75"/>
  <c r="H75"/>
  <c r="I81"/>
  <c r="H81"/>
  <c r="I86"/>
  <c r="H86"/>
  <c r="I93"/>
  <c r="H93"/>
  <c r="I104"/>
  <c r="H104"/>
  <c r="I115"/>
  <c r="H115"/>
  <c r="H124"/>
  <c r="I127"/>
  <c r="H127"/>
  <c r="I9"/>
  <c r="H9"/>
  <c r="J8"/>
  <c r="BM166" i="12"/>
  <c r="BM158"/>
  <c r="BM147"/>
  <c r="BM137"/>
  <c r="BM125"/>
  <c r="BM118"/>
  <c r="BM110"/>
  <c r="BM98"/>
  <c r="BM68"/>
  <c r="BM56"/>
  <c r="BM45"/>
  <c r="BM33"/>
  <c r="BM23"/>
  <c r="BM12"/>
  <c r="BM9"/>
  <c r="BJ12"/>
  <c r="GV9"/>
  <c r="HB166"/>
  <c r="HA166"/>
  <c r="GY166"/>
  <c r="GX166"/>
  <c r="HB158"/>
  <c r="HA158"/>
  <c r="GY158"/>
  <c r="GX158"/>
  <c r="HB147"/>
  <c r="HA147"/>
  <c r="GY147"/>
  <c r="GX147"/>
  <c r="HB137"/>
  <c r="HA137"/>
  <c r="GY137"/>
  <c r="GX137"/>
  <c r="HB125"/>
  <c r="HA125"/>
  <c r="GY125"/>
  <c r="GX125"/>
  <c r="HB118"/>
  <c r="HA118"/>
  <c r="GY118"/>
  <c r="GX118"/>
  <c r="HB110"/>
  <c r="HA110"/>
  <c r="GY110"/>
  <c r="GX110"/>
  <c r="HB98"/>
  <c r="HA98"/>
  <c r="GY98"/>
  <c r="GX98"/>
  <c r="HB68"/>
  <c r="HA68"/>
  <c r="GY68"/>
  <c r="GX68"/>
  <c r="HB56"/>
  <c r="HA56"/>
  <c r="GY56"/>
  <c r="GX56"/>
  <c r="HB45"/>
  <c r="HA45"/>
  <c r="GY45"/>
  <c r="GX45"/>
  <c r="HB33"/>
  <c r="HA33"/>
  <c r="GX33"/>
  <c r="GY33"/>
  <c r="HB23"/>
  <c r="HA23"/>
  <c r="GY23"/>
  <c r="GX23"/>
  <c r="GY12"/>
  <c r="GX12"/>
  <c r="HB12"/>
  <c r="HA12"/>
  <c r="HB9"/>
  <c r="HA9"/>
  <c r="HA8" s="1"/>
  <c r="GY9"/>
  <c r="GX9"/>
  <c r="GX8" s="1"/>
  <c r="GV166"/>
  <c r="GV158"/>
  <c r="GV147"/>
  <c r="GV137"/>
  <c r="GV125"/>
  <c r="GV118"/>
  <c r="GV110"/>
  <c r="GV98"/>
  <c r="GV68"/>
  <c r="GV56"/>
  <c r="GV45"/>
  <c r="GV33"/>
  <c r="GV23"/>
  <c r="GS166"/>
  <c r="GR166"/>
  <c r="GS158"/>
  <c r="GR158"/>
  <c r="GS147"/>
  <c r="GR147"/>
  <c r="GS137"/>
  <c r="GR137"/>
  <c r="GR125"/>
  <c r="GS125"/>
  <c r="GS118"/>
  <c r="GR118"/>
  <c r="GS110"/>
  <c r="GR110"/>
  <c r="GS98"/>
  <c r="GR98"/>
  <c r="GS68"/>
  <c r="GR68"/>
  <c r="GS56"/>
  <c r="GR56"/>
  <c r="GS45"/>
  <c r="GR45"/>
  <c r="GS33"/>
  <c r="GR33"/>
  <c r="GS23"/>
  <c r="GR23"/>
  <c r="GR12"/>
  <c r="GS9"/>
  <c r="GR9"/>
  <c r="GP166"/>
  <c r="GO166"/>
  <c r="GP158"/>
  <c r="GO158"/>
  <c r="GP147"/>
  <c r="GO147"/>
  <c r="GP137"/>
  <c r="GO137"/>
  <c r="GO125"/>
  <c r="GP125"/>
  <c r="GP118"/>
  <c r="GO118"/>
  <c r="GP110"/>
  <c r="GO110"/>
  <c r="GP98"/>
  <c r="GO98"/>
  <c r="GP68"/>
  <c r="GO68"/>
  <c r="GP56"/>
  <c r="GO56"/>
  <c r="GP45"/>
  <c r="GO45"/>
  <c r="GP33"/>
  <c r="GO33"/>
  <c r="GP23"/>
  <c r="GO23"/>
  <c r="GP12"/>
  <c r="GO12"/>
  <c r="GP9"/>
  <c r="GO9"/>
  <c r="DO166"/>
  <c r="DO9"/>
  <c r="AM61" i="9"/>
  <c r="AL61"/>
  <c r="AJ61"/>
  <c r="AI61"/>
  <c r="AG61"/>
  <c r="AF61"/>
  <c r="AD61"/>
  <c r="AC61"/>
  <c r="AA61"/>
  <c r="W61"/>
  <c r="U61"/>
  <c r="T61"/>
  <c r="R61"/>
  <c r="Q61"/>
  <c r="O61"/>
  <c r="N61"/>
  <c r="F61"/>
  <c r="E61"/>
  <c r="B78" i="3"/>
  <c r="CL78"/>
  <c r="CH78"/>
  <c r="BW78"/>
  <c r="BV78"/>
  <c r="BQ78"/>
  <c r="BP78"/>
  <c r="BJ78"/>
  <c r="BE78"/>
  <c r="BD78"/>
  <c r="AX78"/>
  <c r="AS78"/>
  <c r="AR78"/>
  <c r="AJ78"/>
  <c r="AF78"/>
  <c r="X78"/>
  <c r="T78"/>
  <c r="I78"/>
  <c r="H78"/>
  <c r="BY78"/>
  <c r="CO78"/>
  <c r="CN78"/>
  <c r="CK78"/>
  <c r="CI78"/>
  <c r="CF78"/>
  <c r="CE78"/>
  <c r="CC78"/>
  <c r="CB78"/>
  <c r="BT78"/>
  <c r="BS78"/>
  <c r="BN78"/>
  <c r="BM78"/>
  <c r="BK78"/>
  <c r="BH78"/>
  <c r="BG78"/>
  <c r="BB78"/>
  <c r="BA78"/>
  <c r="AY78"/>
  <c r="AV78"/>
  <c r="AU78"/>
  <c r="AP78"/>
  <c r="AO78"/>
  <c r="AM78"/>
  <c r="AL78"/>
  <c r="AI78"/>
  <c r="AG78"/>
  <c r="AD78"/>
  <c r="AC78"/>
  <c r="AA78"/>
  <c r="Z78"/>
  <c r="W78"/>
  <c r="U78"/>
  <c r="R78"/>
  <c r="Q78"/>
  <c r="O78"/>
  <c r="N78"/>
  <c r="L78"/>
  <c r="K78"/>
  <c r="F78"/>
  <c r="E78"/>
  <c r="HA170" i="12" l="1"/>
  <c r="GX170"/>
  <c r="CD78" i="3"/>
  <c r="CJ78"/>
  <c r="AQ78"/>
  <c r="J78"/>
  <c r="CM78"/>
  <c r="AK78"/>
  <c r="BC78"/>
  <c r="M78"/>
  <c r="BO78"/>
  <c r="G78"/>
  <c r="P78"/>
  <c r="AE78"/>
  <c r="AW78"/>
  <c r="AH78"/>
  <c r="BI78"/>
  <c r="Y78"/>
  <c r="S78"/>
  <c r="AB78"/>
  <c r="AZ78"/>
  <c r="CG78"/>
  <c r="CP78"/>
  <c r="V78"/>
  <c r="H10" i="9"/>
  <c r="H8" s="1"/>
  <c r="H131" s="1"/>
  <c r="H31"/>
  <c r="I10"/>
  <c r="I8" s="1"/>
  <c r="I131" s="1"/>
  <c r="X61"/>
  <c r="Y61" s="1"/>
  <c r="M61"/>
  <c r="BJ125" i="12"/>
  <c r="BJ110"/>
  <c r="BJ68"/>
  <c r="BJ166"/>
  <c r="BJ147"/>
  <c r="BJ45"/>
  <c r="BJ56"/>
  <c r="BM10"/>
  <c r="BM8" s="1"/>
  <c r="BJ9"/>
  <c r="BJ23"/>
  <c r="BJ158"/>
  <c r="BJ118"/>
  <c r="BJ98"/>
  <c r="BJ137"/>
  <c r="BJ33"/>
  <c r="GS10"/>
  <c r="GS8" s="1"/>
  <c r="GS170" s="1"/>
  <c r="GR10"/>
  <c r="GR8" s="1"/>
  <c r="GR170" s="1"/>
  <c r="GU110"/>
  <c r="GV10"/>
  <c r="GV8" s="1"/>
  <c r="GV170" s="1"/>
  <c r="GU147"/>
  <c r="GU33"/>
  <c r="GU12"/>
  <c r="GU56"/>
  <c r="GU98"/>
  <c r="GU137"/>
  <c r="GU23"/>
  <c r="GU118"/>
  <c r="GU158"/>
  <c r="GU166"/>
  <c r="HB8"/>
  <c r="GV12"/>
  <c r="GU125"/>
  <c r="GU68"/>
  <c r="GU45"/>
  <c r="GU9"/>
  <c r="GY8"/>
  <c r="GT9"/>
  <c r="GS12"/>
  <c r="GP10"/>
  <c r="GP8" s="1"/>
  <c r="GO10"/>
  <c r="GO8" s="1"/>
  <c r="GO170" s="1"/>
  <c r="GQ9"/>
  <c r="Z61" i="9"/>
  <c r="AB61" s="1"/>
  <c r="BL78" i="3"/>
  <c r="AT78"/>
  <c r="BF78"/>
  <c r="BX78"/>
  <c r="BZ78"/>
  <c r="CA78" s="1"/>
  <c r="GY170" i="12" l="1"/>
  <c r="GZ170" s="1"/>
  <c r="HB170"/>
  <c r="HC170" s="1"/>
  <c r="C61" i="9"/>
  <c r="BJ10" i="12"/>
  <c r="BJ8" s="1"/>
  <c r="GT8"/>
  <c r="GU10"/>
  <c r="GU8" s="1"/>
  <c r="GU170" s="1"/>
  <c r="GW170" s="1"/>
  <c r="GT170"/>
  <c r="GP170"/>
  <c r="GQ170" s="1"/>
  <c r="GQ8"/>
  <c r="C78" i="3"/>
  <c r="D78" l="1"/>
  <c r="AM81" i="9" l="1"/>
  <c r="AL81"/>
  <c r="AJ81"/>
  <c r="AI81"/>
  <c r="AG81"/>
  <c r="AF81"/>
  <c r="AD81"/>
  <c r="AC81"/>
  <c r="AA81"/>
  <c r="Z81"/>
  <c r="X81"/>
  <c r="W81"/>
  <c r="U81"/>
  <c r="T81"/>
  <c r="R81"/>
  <c r="Q81"/>
  <c r="O81"/>
  <c r="N81"/>
  <c r="CO110" i="3"/>
  <c r="CK110"/>
  <c r="CI110"/>
  <c r="CC110"/>
  <c r="BW110"/>
  <c r="BT110"/>
  <c r="BQ110"/>
  <c r="BE110"/>
  <c r="BA110"/>
  <c r="AY110"/>
  <c r="AS110"/>
  <c r="AO110"/>
  <c r="AM110"/>
  <c r="AJ110"/>
  <c r="AA110"/>
  <c r="X110"/>
  <c r="U110"/>
  <c r="O110"/>
  <c r="K110"/>
  <c r="F110"/>
  <c r="E110"/>
  <c r="BY110"/>
  <c r="CN110"/>
  <c r="CL110"/>
  <c r="CH110"/>
  <c r="CF110"/>
  <c r="CE110"/>
  <c r="CB110"/>
  <c r="BZ110"/>
  <c r="CA110" s="1"/>
  <c r="BV110"/>
  <c r="BS110"/>
  <c r="BP110"/>
  <c r="BN110"/>
  <c r="BM110"/>
  <c r="BK110"/>
  <c r="BJ110"/>
  <c r="BH110"/>
  <c r="BG110"/>
  <c r="BD110"/>
  <c r="BB110"/>
  <c r="AX110"/>
  <c r="AV110"/>
  <c r="AU110"/>
  <c r="AR110"/>
  <c r="AP110"/>
  <c r="AL110"/>
  <c r="AI110"/>
  <c r="AG110"/>
  <c r="AH110" s="1"/>
  <c r="AF110"/>
  <c r="AD110"/>
  <c r="AC110"/>
  <c r="Z110"/>
  <c r="W110"/>
  <c r="T110"/>
  <c r="R110"/>
  <c r="Q110"/>
  <c r="N110"/>
  <c r="L110"/>
  <c r="I110"/>
  <c r="H110"/>
  <c r="C110"/>
  <c r="GM110" i="12"/>
  <c r="GL110"/>
  <c r="GJ110"/>
  <c r="GI110"/>
  <c r="GG110"/>
  <c r="GF110"/>
  <c r="GD110"/>
  <c r="GC110"/>
  <c r="GA110"/>
  <c r="FZ110"/>
  <c r="FX110"/>
  <c r="FW110"/>
  <c r="FU110"/>
  <c r="FT110"/>
  <c r="FR110"/>
  <c r="FQ110"/>
  <c r="FO110"/>
  <c r="FN110"/>
  <c r="FL110"/>
  <c r="FK110"/>
  <c r="FI110"/>
  <c r="FH110"/>
  <c r="FF110"/>
  <c r="FE110"/>
  <c r="FC110"/>
  <c r="FB110"/>
  <c r="EZ110"/>
  <c r="EY110"/>
  <c r="EW110"/>
  <c r="EV110"/>
  <c r="ET110"/>
  <c r="ES110"/>
  <c r="EQ110"/>
  <c r="EP110"/>
  <c r="EN110"/>
  <c r="EM110"/>
  <c r="EK110"/>
  <c r="EJ110"/>
  <c r="EH110"/>
  <c r="EG110"/>
  <c r="ED110"/>
  <c r="EB110"/>
  <c r="EA110"/>
  <c r="DY110"/>
  <c r="DX110"/>
  <c r="DS110"/>
  <c r="DR110"/>
  <c r="DP110"/>
  <c r="DO110"/>
  <c r="DM110"/>
  <c r="DL110"/>
  <c r="DJ110"/>
  <c r="DI110"/>
  <c r="DG110"/>
  <c r="DF110"/>
  <c r="DA110"/>
  <c r="CZ110"/>
  <c r="CX110"/>
  <c r="CW110"/>
  <c r="CR110"/>
  <c r="CQ110"/>
  <c r="CO110"/>
  <c r="CN110"/>
  <c r="CI110"/>
  <c r="CH110"/>
  <c r="CF110"/>
  <c r="CE110"/>
  <c r="BZ110"/>
  <c r="BW110"/>
  <c r="BV110"/>
  <c r="BQ110"/>
  <c r="BP110"/>
  <c r="BN110"/>
  <c r="BH110"/>
  <c r="BG110"/>
  <c r="BD110"/>
  <c r="BA110"/>
  <c r="AV110"/>
  <c r="AU110"/>
  <c r="AS110"/>
  <c r="AR110"/>
  <c r="AM110"/>
  <c r="AL110"/>
  <c r="AJ110"/>
  <c r="AI110"/>
  <c r="AG110"/>
  <c r="AF110"/>
  <c r="AA110"/>
  <c r="Z110"/>
  <c r="X110"/>
  <c r="W110"/>
  <c r="R110"/>
  <c r="Q110"/>
  <c r="O110"/>
  <c r="N110"/>
  <c r="L110"/>
  <c r="K110"/>
  <c r="I110"/>
  <c r="H110"/>
  <c r="CB110"/>
  <c r="BY110"/>
  <c r="P110" i="3" l="1"/>
  <c r="AZ110"/>
  <c r="S110"/>
  <c r="CM110"/>
  <c r="M110"/>
  <c r="AE110"/>
  <c r="AW110"/>
  <c r="G110"/>
  <c r="Y110"/>
  <c r="CD110"/>
  <c r="BC110"/>
  <c r="AK110"/>
  <c r="BI110"/>
  <c r="BO110"/>
  <c r="CG110"/>
  <c r="AB110"/>
  <c r="AT110"/>
  <c r="CJ110"/>
  <c r="C81" i="9"/>
  <c r="AX110" i="12"/>
  <c r="BK110"/>
  <c r="CT110"/>
  <c r="AC110"/>
  <c r="CC110"/>
  <c r="J110"/>
  <c r="CA110"/>
  <c r="BT110"/>
  <c r="CL110"/>
  <c r="DD110"/>
  <c r="U110"/>
  <c r="DQ110"/>
  <c r="FG110"/>
  <c r="AD110"/>
  <c r="FA110"/>
  <c r="FY110"/>
  <c r="DV110"/>
  <c r="AO110"/>
  <c r="CU110"/>
  <c r="BX110"/>
  <c r="DT110"/>
  <c r="M110"/>
  <c r="Y110"/>
  <c r="EX110"/>
  <c r="CK110"/>
  <c r="DC110"/>
  <c r="E110"/>
  <c r="G110" s="1"/>
  <c r="AB110"/>
  <c r="FD110"/>
  <c r="GE110"/>
  <c r="DU110"/>
  <c r="P110"/>
  <c r="T110"/>
  <c r="AP110"/>
  <c r="BS110"/>
  <c r="AQ110" i="3"/>
  <c r="D110"/>
  <c r="BE110" i="12"/>
  <c r="BF110" s="1"/>
  <c r="GB110"/>
  <c r="B110" l="1"/>
  <c r="BU110"/>
  <c r="V110"/>
  <c r="BL110"/>
  <c r="BB110" l="1"/>
  <c r="BC110" s="1"/>
  <c r="AY110" l="1"/>
  <c r="AZ110" s="1"/>
  <c r="C110" l="1"/>
  <c r="D110" l="1"/>
  <c r="AM115" i="9" l="1"/>
  <c r="AL115"/>
  <c r="AJ115"/>
  <c r="AI115"/>
  <c r="AG115"/>
  <c r="AF115"/>
  <c r="AD115"/>
  <c r="AC115"/>
  <c r="AA115"/>
  <c r="Z115"/>
  <c r="X115"/>
  <c r="U115"/>
  <c r="T115"/>
  <c r="R115"/>
  <c r="O115"/>
  <c r="N115"/>
  <c r="F115"/>
  <c r="E115"/>
  <c r="W115"/>
  <c r="CL146" i="3"/>
  <c r="CH146"/>
  <c r="BW146"/>
  <c r="BN146"/>
  <c r="BE146"/>
  <c r="AS146"/>
  <c r="AJ146"/>
  <c r="AF146"/>
  <c r="X146"/>
  <c r="T146"/>
  <c r="H146"/>
  <c r="CO146"/>
  <c r="CN146"/>
  <c r="CK146"/>
  <c r="CI146"/>
  <c r="CF146"/>
  <c r="CE146"/>
  <c r="CC146"/>
  <c r="CB146"/>
  <c r="BY146"/>
  <c r="BV146"/>
  <c r="BT146"/>
  <c r="BS146"/>
  <c r="BQ146"/>
  <c r="BP146"/>
  <c r="BM146"/>
  <c r="BK146"/>
  <c r="BJ146"/>
  <c r="BH146"/>
  <c r="BG146"/>
  <c r="BD146"/>
  <c r="BB146"/>
  <c r="BA146"/>
  <c r="AY146"/>
  <c r="AX146"/>
  <c r="AV146"/>
  <c r="AU146"/>
  <c r="AR146"/>
  <c r="AP146"/>
  <c r="AO146"/>
  <c r="AM146"/>
  <c r="AL146"/>
  <c r="AI146"/>
  <c r="AG146"/>
  <c r="AD146"/>
  <c r="AC146"/>
  <c r="AA146"/>
  <c r="Z146"/>
  <c r="W146"/>
  <c r="U146"/>
  <c r="R146"/>
  <c r="Q146"/>
  <c r="O146"/>
  <c r="N146"/>
  <c r="L146"/>
  <c r="K146"/>
  <c r="I146"/>
  <c r="F146"/>
  <c r="E146"/>
  <c r="GM147" i="12"/>
  <c r="GL147"/>
  <c r="GJ147"/>
  <c r="GI147"/>
  <c r="GG147"/>
  <c r="GF147"/>
  <c r="GD147"/>
  <c r="GC147"/>
  <c r="GA147"/>
  <c r="FZ147"/>
  <c r="FX147"/>
  <c r="FW147"/>
  <c r="FU147"/>
  <c r="FT147"/>
  <c r="FR147"/>
  <c r="FQ147"/>
  <c r="FO147"/>
  <c r="FN147"/>
  <c r="FL147"/>
  <c r="FK147"/>
  <c r="FI147"/>
  <c r="FH147"/>
  <c r="FF147"/>
  <c r="FE147"/>
  <c r="FC147"/>
  <c r="FB147"/>
  <c r="EZ147"/>
  <c r="EY147"/>
  <c r="EW147"/>
  <c r="EV147"/>
  <c r="ET147"/>
  <c r="ES147"/>
  <c r="EQ147"/>
  <c r="EP147"/>
  <c r="EN147"/>
  <c r="EM147"/>
  <c r="EK147"/>
  <c r="EJ147"/>
  <c r="ED147"/>
  <c r="EB147"/>
  <c r="EA147"/>
  <c r="DY147"/>
  <c r="DX147"/>
  <c r="DS147"/>
  <c r="DR147"/>
  <c r="DP147"/>
  <c r="DM147"/>
  <c r="DJ147"/>
  <c r="DI147"/>
  <c r="DG147"/>
  <c r="DF147"/>
  <c r="DA147"/>
  <c r="CZ147"/>
  <c r="CX147"/>
  <c r="CW147"/>
  <c r="CQ147"/>
  <c r="CI147"/>
  <c r="CH147"/>
  <c r="CF147"/>
  <c r="CE147"/>
  <c r="BZ147"/>
  <c r="BY147"/>
  <c r="BW147"/>
  <c r="BV147"/>
  <c r="BP147"/>
  <c r="BH147"/>
  <c r="BG147"/>
  <c r="BD147"/>
  <c r="BB147"/>
  <c r="AV147"/>
  <c r="AU147"/>
  <c r="AS147"/>
  <c r="AR147"/>
  <c r="AM147"/>
  <c r="AL147"/>
  <c r="AJ147"/>
  <c r="AI147"/>
  <c r="AG147"/>
  <c r="AF147"/>
  <c r="AA147"/>
  <c r="Z147"/>
  <c r="X147"/>
  <c r="W147"/>
  <c r="R147"/>
  <c r="Q147"/>
  <c r="O147"/>
  <c r="N147"/>
  <c r="L147"/>
  <c r="K147"/>
  <c r="I147"/>
  <c r="H147"/>
  <c r="DL147"/>
  <c r="BI146" i="3" l="1"/>
  <c r="CD146"/>
  <c r="AW146"/>
  <c r="BC146"/>
  <c r="S146"/>
  <c r="AB146"/>
  <c r="AQ146"/>
  <c r="G146"/>
  <c r="BR146"/>
  <c r="CM146"/>
  <c r="P146"/>
  <c r="AE146"/>
  <c r="AZ146"/>
  <c r="CG146"/>
  <c r="AH146"/>
  <c r="BO146"/>
  <c r="BF146"/>
  <c r="M146"/>
  <c r="J146"/>
  <c r="AK146"/>
  <c r="BX146"/>
  <c r="Y146"/>
  <c r="V146"/>
  <c r="AT146"/>
  <c r="CJ146"/>
  <c r="AK115" i="9"/>
  <c r="Q115"/>
  <c r="S115" s="1"/>
  <c r="Y115"/>
  <c r="M115"/>
  <c r="CB147" i="12"/>
  <c r="EL147"/>
  <c r="FD147"/>
  <c r="GB147"/>
  <c r="AD147"/>
  <c r="J147"/>
  <c r="CC147"/>
  <c r="CU147"/>
  <c r="T147"/>
  <c r="FA147"/>
  <c r="EO147"/>
  <c r="BE147"/>
  <c r="BF147" s="1"/>
  <c r="P147"/>
  <c r="AB147"/>
  <c r="EG147"/>
  <c r="AP147"/>
  <c r="DV147"/>
  <c r="CN147"/>
  <c r="CK147" s="1"/>
  <c r="Y147"/>
  <c r="CT147"/>
  <c r="DC147"/>
  <c r="DZ147"/>
  <c r="M147"/>
  <c r="BN147"/>
  <c r="BO147" s="1"/>
  <c r="U147"/>
  <c r="AY147"/>
  <c r="BA147"/>
  <c r="BC147" s="1"/>
  <c r="AO147"/>
  <c r="BS147"/>
  <c r="DU147"/>
  <c r="EC147"/>
  <c r="DT147"/>
  <c r="GE147"/>
  <c r="BT147"/>
  <c r="DD147"/>
  <c r="AC147"/>
  <c r="AX147"/>
  <c r="DO147"/>
  <c r="DQ147" s="1"/>
  <c r="BZ146" i="3"/>
  <c r="CA146" s="1"/>
  <c r="BQ147" i="12"/>
  <c r="BR147" s="1"/>
  <c r="CR147"/>
  <c r="CL147" s="1"/>
  <c r="EH147"/>
  <c r="AZ147" l="1"/>
  <c r="G147"/>
  <c r="DW147"/>
  <c r="EI147"/>
  <c r="C147"/>
  <c r="V147"/>
  <c r="B147"/>
  <c r="C115" i="9"/>
  <c r="BK147" i="12"/>
  <c r="BL147" s="1"/>
  <c r="D146" i="3" l="1"/>
  <c r="D147" i="12"/>
  <c r="AM19" i="9" l="1"/>
  <c r="AL19"/>
  <c r="AJ19"/>
  <c r="AI19"/>
  <c r="AF19"/>
  <c r="AD19"/>
  <c r="AC19"/>
  <c r="Z19"/>
  <c r="X19"/>
  <c r="W19"/>
  <c r="T19"/>
  <c r="R19"/>
  <c r="Q19"/>
  <c r="O19"/>
  <c r="N19"/>
  <c r="F19"/>
  <c r="E19"/>
  <c r="AG19"/>
  <c r="AA19"/>
  <c r="U19"/>
  <c r="B22" i="3"/>
  <c r="CK22"/>
  <c r="CF22"/>
  <c r="CG22" s="1"/>
  <c r="BY22"/>
  <c r="BV22"/>
  <c r="BP22"/>
  <c r="BK22"/>
  <c r="BB22"/>
  <c r="AX22"/>
  <c r="AP22"/>
  <c r="AG22"/>
  <c r="U22"/>
  <c r="I22"/>
  <c r="E22"/>
  <c r="CP22"/>
  <c r="CO22"/>
  <c r="CN22"/>
  <c r="CL22"/>
  <c r="CI22"/>
  <c r="CJ22" s="1"/>
  <c r="CH22"/>
  <c r="CE22"/>
  <c r="CC22"/>
  <c r="CB22"/>
  <c r="BZ22"/>
  <c r="BW22"/>
  <c r="BT22"/>
  <c r="BS22"/>
  <c r="BQ22"/>
  <c r="BN22"/>
  <c r="BM22"/>
  <c r="BJ22"/>
  <c r="BH22"/>
  <c r="BG22"/>
  <c r="BE22"/>
  <c r="BD22"/>
  <c r="BA22"/>
  <c r="AY22"/>
  <c r="AV22"/>
  <c r="AU22"/>
  <c r="AS22"/>
  <c r="AR22"/>
  <c r="AO22"/>
  <c r="AM22"/>
  <c r="AL22"/>
  <c r="AJ22"/>
  <c r="AI22"/>
  <c r="AF22"/>
  <c r="AD22"/>
  <c r="AC22"/>
  <c r="AA22"/>
  <c r="Z22"/>
  <c r="X22"/>
  <c r="W22"/>
  <c r="T22"/>
  <c r="R22"/>
  <c r="S22" s="1"/>
  <c r="Q22"/>
  <c r="O22"/>
  <c r="N22"/>
  <c r="L22"/>
  <c r="M22" s="1"/>
  <c r="K22"/>
  <c r="H22"/>
  <c r="F22"/>
  <c r="GM23" i="12"/>
  <c r="GL23"/>
  <c r="GJ23"/>
  <c r="GI23"/>
  <c r="GG23"/>
  <c r="GF23"/>
  <c r="GD23"/>
  <c r="GC23"/>
  <c r="GA23"/>
  <c r="FZ23"/>
  <c r="FX23"/>
  <c r="FW23"/>
  <c r="FU23"/>
  <c r="FT23"/>
  <c r="FR23"/>
  <c r="FQ23"/>
  <c r="FO23"/>
  <c r="FN23"/>
  <c r="FL23"/>
  <c r="FK23"/>
  <c r="FI23"/>
  <c r="FH23"/>
  <c r="FF23"/>
  <c r="FE23"/>
  <c r="FC23"/>
  <c r="FB23"/>
  <c r="EZ23"/>
  <c r="EY23"/>
  <c r="EW23"/>
  <c r="EV23"/>
  <c r="ET23"/>
  <c r="ES23"/>
  <c r="EQ23"/>
  <c r="EP23"/>
  <c r="EN23"/>
  <c r="EM23"/>
  <c r="EK23"/>
  <c r="EJ23"/>
  <c r="ED23"/>
  <c r="EB23"/>
  <c r="EA23"/>
  <c r="DY23"/>
  <c r="DX23"/>
  <c r="DS23"/>
  <c r="DR23"/>
  <c r="DP23"/>
  <c r="DO23"/>
  <c r="DM23"/>
  <c r="DL23"/>
  <c r="DJ23"/>
  <c r="DI23"/>
  <c r="DG23"/>
  <c r="DF23"/>
  <c r="DA23"/>
  <c r="CZ23"/>
  <c r="CX23"/>
  <c r="CW23"/>
  <c r="CR23"/>
  <c r="CQ23"/>
  <c r="CO23"/>
  <c r="CN23"/>
  <c r="CI23"/>
  <c r="CH23"/>
  <c r="CF23"/>
  <c r="CE23"/>
  <c r="BZ23"/>
  <c r="BY23"/>
  <c r="BW23"/>
  <c r="BV23"/>
  <c r="BQ23"/>
  <c r="BP23"/>
  <c r="BN23"/>
  <c r="BH23"/>
  <c r="BG23"/>
  <c r="BD23"/>
  <c r="BA23"/>
  <c r="AV23"/>
  <c r="AU23"/>
  <c r="AS23"/>
  <c r="AR23"/>
  <c r="AM23"/>
  <c r="AL23"/>
  <c r="AJ23"/>
  <c r="AI23"/>
  <c r="AG23"/>
  <c r="AF23"/>
  <c r="AA23"/>
  <c r="Z23"/>
  <c r="X23"/>
  <c r="W23"/>
  <c r="R23"/>
  <c r="Q23"/>
  <c r="O23"/>
  <c r="N23"/>
  <c r="L23"/>
  <c r="K23"/>
  <c r="I23"/>
  <c r="H23"/>
  <c r="Y22" i="3" l="1"/>
  <c r="AE22"/>
  <c r="AK22"/>
  <c r="BO22"/>
  <c r="CD22"/>
  <c r="AQ22"/>
  <c r="AT22"/>
  <c r="BI22"/>
  <c r="P22"/>
  <c r="AB22"/>
  <c r="G22"/>
  <c r="CM22"/>
  <c r="V22"/>
  <c r="BC22"/>
  <c r="CA22"/>
  <c r="AH22"/>
  <c r="AW22"/>
  <c r="J22"/>
  <c r="AZ22"/>
  <c r="BX22"/>
  <c r="AX23" i="12"/>
  <c r="Y23"/>
  <c r="CK23"/>
  <c r="BO23"/>
  <c r="EG23"/>
  <c r="DQ23"/>
  <c r="DV23"/>
  <c r="FG23"/>
  <c r="FY23"/>
  <c r="BE23"/>
  <c r="BF23" s="1"/>
  <c r="CU23"/>
  <c r="AC23"/>
  <c r="EL23"/>
  <c r="CL23"/>
  <c r="M23"/>
  <c r="S23"/>
  <c r="CB23"/>
  <c r="T23"/>
  <c r="AO23"/>
  <c r="AD23"/>
  <c r="BT23"/>
  <c r="DD23"/>
  <c r="J23"/>
  <c r="EO23"/>
  <c r="FA23"/>
  <c r="U23"/>
  <c r="AP23"/>
  <c r="DC23"/>
  <c r="CC23"/>
  <c r="CT23"/>
  <c r="DU23"/>
  <c r="P23"/>
  <c r="AB23"/>
  <c r="EH23"/>
  <c r="FD23"/>
  <c r="GB23"/>
  <c r="GE23"/>
  <c r="BK23"/>
  <c r="DT23"/>
  <c r="BS23"/>
  <c r="M19" i="9"/>
  <c r="C22" i="3"/>
  <c r="G23" i="12" l="1"/>
  <c r="EI23"/>
  <c r="B23"/>
  <c r="V23"/>
  <c r="BL23"/>
  <c r="D22" i="3"/>
  <c r="BB23" i="12" l="1"/>
  <c r="BC23" s="1"/>
  <c r="AY23" l="1"/>
  <c r="AZ23" s="1"/>
  <c r="C23" l="1"/>
  <c r="D23" l="1"/>
  <c r="AM47" i="9" l="1"/>
  <c r="AJ47"/>
  <c r="AI47"/>
  <c r="AG47"/>
  <c r="AF47"/>
  <c r="AD47"/>
  <c r="AC47"/>
  <c r="AA47"/>
  <c r="X47"/>
  <c r="W47"/>
  <c r="U47"/>
  <c r="T47"/>
  <c r="R47"/>
  <c r="Q47"/>
  <c r="O47"/>
  <c r="N47"/>
  <c r="F47"/>
  <c r="E47"/>
  <c r="AL47"/>
  <c r="Z47"/>
  <c r="CO59" i="3"/>
  <c r="CN59"/>
  <c r="CL59"/>
  <c r="CK59"/>
  <c r="CI59"/>
  <c r="CH59"/>
  <c r="CF59"/>
  <c r="CG59" s="1"/>
  <c r="CE59"/>
  <c r="CC59"/>
  <c r="CB59"/>
  <c r="BZ59"/>
  <c r="CA59" s="1"/>
  <c r="BY59"/>
  <c r="BW59"/>
  <c r="BV59"/>
  <c r="BT59"/>
  <c r="BS59"/>
  <c r="BQ59"/>
  <c r="BP59"/>
  <c r="BN59"/>
  <c r="BM59"/>
  <c r="BK59"/>
  <c r="BJ59"/>
  <c r="BH59"/>
  <c r="BG59"/>
  <c r="BE59"/>
  <c r="BD59"/>
  <c r="BB59"/>
  <c r="BA59"/>
  <c r="AY59"/>
  <c r="AX59"/>
  <c r="AV59"/>
  <c r="AU59"/>
  <c r="AS59"/>
  <c r="AR59"/>
  <c r="AP59"/>
  <c r="AO59"/>
  <c r="AM59"/>
  <c r="AL59"/>
  <c r="AJ59"/>
  <c r="AI59"/>
  <c r="AG59"/>
  <c r="AF59"/>
  <c r="AD59"/>
  <c r="AC59"/>
  <c r="AA59"/>
  <c r="Z59"/>
  <c r="X59"/>
  <c r="W59"/>
  <c r="U59"/>
  <c r="V59" s="1"/>
  <c r="T59"/>
  <c r="R59"/>
  <c r="Q59"/>
  <c r="O59"/>
  <c r="N59"/>
  <c r="L59"/>
  <c r="K59"/>
  <c r="I59"/>
  <c r="J59" s="1"/>
  <c r="H59"/>
  <c r="F59"/>
  <c r="E59"/>
  <c r="AX56" i="12"/>
  <c r="GM56"/>
  <c r="GL56"/>
  <c r="GJ56"/>
  <c r="GI56"/>
  <c r="GG56"/>
  <c r="GF56"/>
  <c r="GD56"/>
  <c r="GC56"/>
  <c r="GA56"/>
  <c r="FZ56"/>
  <c r="FX56"/>
  <c r="FW56"/>
  <c r="FU56"/>
  <c r="FT56"/>
  <c r="FR56"/>
  <c r="FQ56"/>
  <c r="FO56"/>
  <c r="FN56"/>
  <c r="FL56"/>
  <c r="FK56"/>
  <c r="FI56"/>
  <c r="FH56"/>
  <c r="FF56"/>
  <c r="FE56"/>
  <c r="FC56"/>
  <c r="FB56"/>
  <c r="EZ56"/>
  <c r="EY56"/>
  <c r="EW56"/>
  <c r="EV56"/>
  <c r="ET56"/>
  <c r="ES56"/>
  <c r="EQ56"/>
  <c r="EP56"/>
  <c r="EN56"/>
  <c r="EM56"/>
  <c r="EK56"/>
  <c r="EJ56"/>
  <c r="ED56"/>
  <c r="EB56"/>
  <c r="EA56"/>
  <c r="DY56"/>
  <c r="DX56"/>
  <c r="DS56"/>
  <c r="DR56"/>
  <c r="DP56"/>
  <c r="DM56"/>
  <c r="DL56"/>
  <c r="DJ56"/>
  <c r="DI56"/>
  <c r="DG56"/>
  <c r="DF56"/>
  <c r="DA56"/>
  <c r="CZ56"/>
  <c r="CX56"/>
  <c r="CW56"/>
  <c r="CR56"/>
  <c r="CQ56"/>
  <c r="CO56"/>
  <c r="CN56"/>
  <c r="CI56"/>
  <c r="CH56"/>
  <c r="CF56"/>
  <c r="CE56"/>
  <c r="BZ56"/>
  <c r="BY56"/>
  <c r="BW56"/>
  <c r="BV56"/>
  <c r="BQ56"/>
  <c r="BP56"/>
  <c r="BG56"/>
  <c r="BD56"/>
  <c r="BA56"/>
  <c r="AV56"/>
  <c r="AU56"/>
  <c r="AS56"/>
  <c r="AR56"/>
  <c r="AM56"/>
  <c r="AL56"/>
  <c r="AJ56"/>
  <c r="AI56"/>
  <c r="AG56"/>
  <c r="AF56"/>
  <c r="AA56"/>
  <c r="Z56"/>
  <c r="X56"/>
  <c r="W56"/>
  <c r="R56"/>
  <c r="Q56"/>
  <c r="O56"/>
  <c r="N56"/>
  <c r="L56"/>
  <c r="K56"/>
  <c r="I56"/>
  <c r="H56"/>
  <c r="EO56"/>
  <c r="EL56"/>
  <c r="AB59" i="3" l="1"/>
  <c r="AH59"/>
  <c r="AT59"/>
  <c r="AZ59"/>
  <c r="BR59"/>
  <c r="BX59"/>
  <c r="CM59"/>
  <c r="CJ59"/>
  <c r="G59"/>
  <c r="AQ59"/>
  <c r="Y59"/>
  <c r="AE59"/>
  <c r="AK59"/>
  <c r="CD59"/>
  <c r="P59"/>
  <c r="AW59"/>
  <c r="BC59"/>
  <c r="M59"/>
  <c r="S59"/>
  <c r="BI59"/>
  <c r="BO59"/>
  <c r="CP59"/>
  <c r="Y56" i="12"/>
  <c r="FD56"/>
  <c r="GB56"/>
  <c r="EI56"/>
  <c r="AB56"/>
  <c r="BS56"/>
  <c r="CK56"/>
  <c r="DC56"/>
  <c r="DV56"/>
  <c r="CT56"/>
  <c r="CU56"/>
  <c r="AC56"/>
  <c r="AD56"/>
  <c r="S56"/>
  <c r="DD56"/>
  <c r="BK56"/>
  <c r="EG56"/>
  <c r="DU56"/>
  <c r="BT56"/>
  <c r="BN56"/>
  <c r="BO56" s="1"/>
  <c r="BH56"/>
  <c r="BI56" s="1"/>
  <c r="T56"/>
  <c r="AO56"/>
  <c r="DT56"/>
  <c r="M56"/>
  <c r="CC56"/>
  <c r="CL56"/>
  <c r="J56"/>
  <c r="FA56"/>
  <c r="P56"/>
  <c r="EH56"/>
  <c r="AP56"/>
  <c r="BX56"/>
  <c r="GE56"/>
  <c r="CA56"/>
  <c r="CB56"/>
  <c r="DO56"/>
  <c r="DQ56" s="1"/>
  <c r="U56"/>
  <c r="C47" i="9" l="1"/>
  <c r="BB56" i="12"/>
  <c r="BC56" s="1"/>
  <c r="G56"/>
  <c r="BE56"/>
  <c r="BF56" s="1"/>
  <c r="BU56"/>
  <c r="V56"/>
  <c r="B56"/>
  <c r="BL56"/>
  <c r="D59" i="3"/>
  <c r="AY56" i="12"/>
  <c r="AZ56" s="1"/>
  <c r="C56" l="1"/>
  <c r="D56" l="1"/>
  <c r="AL93" i="9" l="1"/>
  <c r="AJ93"/>
  <c r="AI93"/>
  <c r="AF93"/>
  <c r="AD93"/>
  <c r="AC93"/>
  <c r="Z93"/>
  <c r="X93"/>
  <c r="W93"/>
  <c r="T93"/>
  <c r="R93"/>
  <c r="Q93"/>
  <c r="O93"/>
  <c r="N93"/>
  <c r="F93"/>
  <c r="E93"/>
  <c r="AM93"/>
  <c r="AG93"/>
  <c r="AA93"/>
  <c r="U93"/>
  <c r="CL123" i="3"/>
  <c r="CH123"/>
  <c r="BV123"/>
  <c r="BQ123"/>
  <c r="BH123"/>
  <c r="AY123"/>
  <c r="AL123"/>
  <c r="AD123"/>
  <c r="Z123"/>
  <c r="R123"/>
  <c r="N123"/>
  <c r="B123"/>
  <c r="CO123"/>
  <c r="CN123"/>
  <c r="CK123"/>
  <c r="CI123"/>
  <c r="CF123"/>
  <c r="CE123"/>
  <c r="CC123"/>
  <c r="CB123"/>
  <c r="BY123"/>
  <c r="BW123"/>
  <c r="BT123"/>
  <c r="BS123"/>
  <c r="BP123"/>
  <c r="BN123"/>
  <c r="BM123"/>
  <c r="BK123"/>
  <c r="BJ123"/>
  <c r="BG123"/>
  <c r="BE123"/>
  <c r="BD123"/>
  <c r="BB123"/>
  <c r="BA123"/>
  <c r="AX123"/>
  <c r="AV123"/>
  <c r="AU123"/>
  <c r="AS123"/>
  <c r="AR123"/>
  <c r="AP123"/>
  <c r="AO123"/>
  <c r="AM123"/>
  <c r="AJ123"/>
  <c r="AI123"/>
  <c r="AG123"/>
  <c r="AF123"/>
  <c r="AC123"/>
  <c r="AA123"/>
  <c r="X123"/>
  <c r="W123"/>
  <c r="U123"/>
  <c r="T123"/>
  <c r="Q123"/>
  <c r="O123"/>
  <c r="L123"/>
  <c r="K123"/>
  <c r="I123"/>
  <c r="H123"/>
  <c r="F123"/>
  <c r="E123"/>
  <c r="BK125" i="12"/>
  <c r="AX125"/>
  <c r="GL125"/>
  <c r="GI125"/>
  <c r="GF125"/>
  <c r="GC125"/>
  <c r="FZ125"/>
  <c r="FW125"/>
  <c r="FT125"/>
  <c r="FQ125"/>
  <c r="FN125"/>
  <c r="FK125"/>
  <c r="FH125"/>
  <c r="FE125"/>
  <c r="FB125"/>
  <c r="EY125"/>
  <c r="EV125"/>
  <c r="ES125"/>
  <c r="EP125"/>
  <c r="EN125"/>
  <c r="EM125"/>
  <c r="EK125"/>
  <c r="EJ125"/>
  <c r="ED125"/>
  <c r="EB125"/>
  <c r="EA125"/>
  <c r="DY125"/>
  <c r="DX125"/>
  <c r="DR125"/>
  <c r="DP125"/>
  <c r="DO125"/>
  <c r="DM125"/>
  <c r="DL125"/>
  <c r="DJ125"/>
  <c r="DI125"/>
  <c r="DG125"/>
  <c r="DF125"/>
  <c r="DA125"/>
  <c r="CZ125"/>
  <c r="CX125"/>
  <c r="CW125"/>
  <c r="CQ125"/>
  <c r="CN125"/>
  <c r="CP125" s="1"/>
  <c r="CI125"/>
  <c r="CH125"/>
  <c r="CF125"/>
  <c r="CE125"/>
  <c r="BZ125"/>
  <c r="BY125"/>
  <c r="BW125"/>
  <c r="BV125"/>
  <c r="BQ125"/>
  <c r="BP125"/>
  <c r="BH125"/>
  <c r="BG125"/>
  <c r="BD125"/>
  <c r="BA125"/>
  <c r="AV125"/>
  <c r="AU125"/>
  <c r="AS125"/>
  <c r="AR125"/>
  <c r="AM125"/>
  <c r="AL125"/>
  <c r="AJ125"/>
  <c r="AI125"/>
  <c r="AG125"/>
  <c r="AF125"/>
  <c r="AA125"/>
  <c r="Z125"/>
  <c r="X125"/>
  <c r="W125"/>
  <c r="R125"/>
  <c r="Q125"/>
  <c r="O125"/>
  <c r="N125"/>
  <c r="L125"/>
  <c r="K125"/>
  <c r="I125"/>
  <c r="H125"/>
  <c r="GM125"/>
  <c r="GJ125"/>
  <c r="GG125"/>
  <c r="GD125"/>
  <c r="GA125"/>
  <c r="FX125"/>
  <c r="FU125"/>
  <c r="FR125"/>
  <c r="FO125"/>
  <c r="FL125"/>
  <c r="FI125"/>
  <c r="FF125"/>
  <c r="FC125"/>
  <c r="EZ125"/>
  <c r="EW125"/>
  <c r="ET125"/>
  <c r="EQ125"/>
  <c r="DS125"/>
  <c r="BC123" i="3" l="1"/>
  <c r="CJ123"/>
  <c r="CD123"/>
  <c r="S123"/>
  <c r="AQ123"/>
  <c r="AW123"/>
  <c r="M123"/>
  <c r="V123"/>
  <c r="AK123"/>
  <c r="CG123"/>
  <c r="CP123"/>
  <c r="AB123"/>
  <c r="BI123"/>
  <c r="CM123"/>
  <c r="AT123"/>
  <c r="BO123"/>
  <c r="G123"/>
  <c r="P123"/>
  <c r="AZ123"/>
  <c r="J123"/>
  <c r="Y123"/>
  <c r="AH123"/>
  <c r="AE123"/>
  <c r="BR123"/>
  <c r="C93" i="9"/>
  <c r="EG125" i="12"/>
  <c r="T125"/>
  <c r="CA125"/>
  <c r="Y125"/>
  <c r="FY125"/>
  <c r="BT125"/>
  <c r="J125"/>
  <c r="P125"/>
  <c r="DC125"/>
  <c r="DV125"/>
  <c r="CR125"/>
  <c r="CS125" s="1"/>
  <c r="GB125"/>
  <c r="GE125"/>
  <c r="DD125"/>
  <c r="CC125"/>
  <c r="BE125"/>
  <c r="BF125" s="1"/>
  <c r="EH125"/>
  <c r="EO125"/>
  <c r="FS125"/>
  <c r="U125"/>
  <c r="AP125"/>
  <c r="CK125"/>
  <c r="CB125"/>
  <c r="M125"/>
  <c r="CJ125"/>
  <c r="AC125"/>
  <c r="CL125"/>
  <c r="BL125"/>
  <c r="CU125"/>
  <c r="CY125"/>
  <c r="AD125"/>
  <c r="DU125"/>
  <c r="FD125"/>
  <c r="BX125"/>
  <c r="CG125"/>
  <c r="BS125"/>
  <c r="DB125"/>
  <c r="DT125"/>
  <c r="FA125"/>
  <c r="AO125"/>
  <c r="DQ125"/>
  <c r="BN125"/>
  <c r="BO125" s="1"/>
  <c r="EL125"/>
  <c r="AB125"/>
  <c r="CT125"/>
  <c r="C123" i="3"/>
  <c r="BZ123"/>
  <c r="CA123" s="1"/>
  <c r="EI125" i="12" l="1"/>
  <c r="V125"/>
  <c r="CV125"/>
  <c r="CD125"/>
  <c r="G125"/>
  <c r="BU125"/>
  <c r="CM125"/>
  <c r="B125"/>
  <c r="D123" i="3"/>
  <c r="BB125" i="12"/>
  <c r="BC125" s="1"/>
  <c r="AY125" l="1"/>
  <c r="AZ125" s="1"/>
  <c r="C125" l="1"/>
  <c r="D125" l="1"/>
  <c r="AM124" i="9" l="1"/>
  <c r="AL124"/>
  <c r="AJ124"/>
  <c r="AI124"/>
  <c r="AG124"/>
  <c r="AF124"/>
  <c r="AD124"/>
  <c r="AC124"/>
  <c r="AA124"/>
  <c r="Z124"/>
  <c r="X124"/>
  <c r="W124"/>
  <c r="U124"/>
  <c r="T124"/>
  <c r="R124"/>
  <c r="Q124"/>
  <c r="O124"/>
  <c r="N124"/>
  <c r="F124"/>
  <c r="E124"/>
  <c r="CH156" i="3"/>
  <c r="BW156"/>
  <c r="BQ156"/>
  <c r="BH156"/>
  <c r="AY156"/>
  <c r="AL156"/>
  <c r="AD156"/>
  <c r="Z156"/>
  <c r="R156"/>
  <c r="N156"/>
  <c r="BY156"/>
  <c r="CO156"/>
  <c r="CN156"/>
  <c r="CL156"/>
  <c r="CK156"/>
  <c r="CI156"/>
  <c r="CF156"/>
  <c r="CE156"/>
  <c r="CC156"/>
  <c r="CB156"/>
  <c r="BV156"/>
  <c r="BT156"/>
  <c r="BS156"/>
  <c r="BP156"/>
  <c r="BN156"/>
  <c r="BM156"/>
  <c r="BK156"/>
  <c r="BJ156"/>
  <c r="BG156"/>
  <c r="BE156"/>
  <c r="BD156"/>
  <c r="BB156"/>
  <c r="BA156"/>
  <c r="AX156"/>
  <c r="AV156"/>
  <c r="AU156"/>
  <c r="AS156"/>
  <c r="AR156"/>
  <c r="AP156"/>
  <c r="AO156"/>
  <c r="AM156"/>
  <c r="AJ156"/>
  <c r="AI156"/>
  <c r="AG156"/>
  <c r="AH156" s="1"/>
  <c r="AF156"/>
  <c r="AC156"/>
  <c r="AA156"/>
  <c r="X156"/>
  <c r="Y156" s="1"/>
  <c r="W156"/>
  <c r="U156"/>
  <c r="T156"/>
  <c r="Q156"/>
  <c r="O156"/>
  <c r="L156"/>
  <c r="K156"/>
  <c r="I156"/>
  <c r="J156" s="1"/>
  <c r="H156"/>
  <c r="F156"/>
  <c r="E156"/>
  <c r="AX158" i="12"/>
  <c r="GM158"/>
  <c r="GL158"/>
  <c r="GJ158"/>
  <c r="GI158"/>
  <c r="GG158"/>
  <c r="GF158"/>
  <c r="GD158"/>
  <c r="GC158"/>
  <c r="GA158"/>
  <c r="FZ158"/>
  <c r="FX158"/>
  <c r="FW158"/>
  <c r="FU158"/>
  <c r="FT158"/>
  <c r="FR158"/>
  <c r="FQ158"/>
  <c r="FO158"/>
  <c r="FN158"/>
  <c r="FL158"/>
  <c r="FK158"/>
  <c r="FI158"/>
  <c r="FH158"/>
  <c r="FF158"/>
  <c r="FE158"/>
  <c r="FC158"/>
  <c r="FB158"/>
  <c r="EZ158"/>
  <c r="EY158"/>
  <c r="EW158"/>
  <c r="EV158"/>
  <c r="ET158"/>
  <c r="ES158"/>
  <c r="EQ158"/>
  <c r="EP158"/>
  <c r="EN158"/>
  <c r="EM158"/>
  <c r="EK158"/>
  <c r="EJ158"/>
  <c r="EH158"/>
  <c r="EG158"/>
  <c r="ED158"/>
  <c r="EB158"/>
  <c r="EA158"/>
  <c r="DY158"/>
  <c r="DX158"/>
  <c r="DS158"/>
  <c r="DR158"/>
  <c r="DM158"/>
  <c r="DL158"/>
  <c r="DJ158"/>
  <c r="DI158"/>
  <c r="DG158"/>
  <c r="DF158"/>
  <c r="DA158"/>
  <c r="CZ158"/>
  <c r="CX158"/>
  <c r="CW158"/>
  <c r="CR158"/>
  <c r="CQ158"/>
  <c r="CN158"/>
  <c r="CI158"/>
  <c r="CH158"/>
  <c r="CF158"/>
  <c r="CE158"/>
  <c r="BZ158"/>
  <c r="BY158"/>
  <c r="BW158"/>
  <c r="BV158"/>
  <c r="BQ158"/>
  <c r="BP158"/>
  <c r="BN158"/>
  <c r="BH158"/>
  <c r="BG158"/>
  <c r="BD158"/>
  <c r="BB158"/>
  <c r="BA158"/>
  <c r="AV158"/>
  <c r="AU158"/>
  <c r="AS158"/>
  <c r="AR158"/>
  <c r="AM158"/>
  <c r="AL158"/>
  <c r="AJ158"/>
  <c r="AI158"/>
  <c r="AG158"/>
  <c r="AF158"/>
  <c r="AA158"/>
  <c r="Z158"/>
  <c r="X158"/>
  <c r="W158"/>
  <c r="R158"/>
  <c r="Q158"/>
  <c r="O158"/>
  <c r="N158"/>
  <c r="L158"/>
  <c r="K158"/>
  <c r="I158"/>
  <c r="H158"/>
  <c r="AB156" i="3" l="1"/>
  <c r="M156"/>
  <c r="CD156"/>
  <c r="AE156"/>
  <c r="AW156"/>
  <c r="AT156"/>
  <c r="BO156"/>
  <c r="BI156"/>
  <c r="V156"/>
  <c r="AK156"/>
  <c r="CG156"/>
  <c r="S156"/>
  <c r="AZ156"/>
  <c r="G156"/>
  <c r="AQ156"/>
  <c r="BC156"/>
  <c r="CM156"/>
  <c r="P156"/>
  <c r="BX156"/>
  <c r="C124" i="9"/>
  <c r="AH124"/>
  <c r="GB158" i="12"/>
  <c r="DU158"/>
  <c r="DP158"/>
  <c r="Y158"/>
  <c r="BT158"/>
  <c r="CU158"/>
  <c r="J158"/>
  <c r="CC158"/>
  <c r="CB158"/>
  <c r="CT158"/>
  <c r="U158"/>
  <c r="AP158"/>
  <c r="DT158"/>
  <c r="FD158"/>
  <c r="AD158"/>
  <c r="DC158"/>
  <c r="FA158"/>
  <c r="BS158"/>
  <c r="AB158"/>
  <c r="T158"/>
  <c r="AO158"/>
  <c r="CL158"/>
  <c r="DD158"/>
  <c r="M158"/>
  <c r="CK158"/>
  <c r="AC158"/>
  <c r="P158"/>
  <c r="BR158"/>
  <c r="GE158"/>
  <c r="DV158"/>
  <c r="BC158"/>
  <c r="DO158"/>
  <c r="BZ156" i="3"/>
  <c r="CA156" s="1"/>
  <c r="BK158" i="12"/>
  <c r="V158" l="1"/>
  <c r="DQ158"/>
  <c r="B158"/>
  <c r="BE158"/>
  <c r="BF158" s="1"/>
  <c r="BL158"/>
  <c r="G158"/>
  <c r="AY158"/>
  <c r="AZ158" s="1"/>
  <c r="D156" i="3"/>
  <c r="C158" i="12" l="1"/>
  <c r="D158" s="1"/>
  <c r="AM41" i="9" l="1"/>
  <c r="AL41"/>
  <c r="AJ41"/>
  <c r="AI41"/>
  <c r="AG41"/>
  <c r="AF41"/>
  <c r="AD41"/>
  <c r="AC41"/>
  <c r="AA41"/>
  <c r="Z41"/>
  <c r="X41"/>
  <c r="W41"/>
  <c r="U41"/>
  <c r="T41"/>
  <c r="R41"/>
  <c r="Q41"/>
  <c r="O41"/>
  <c r="N41"/>
  <c r="F41"/>
  <c r="E41"/>
  <c r="CN47" i="3"/>
  <c r="CE47"/>
  <c r="BZ47"/>
  <c r="BW47"/>
  <c r="BV47"/>
  <c r="BN47"/>
  <c r="BD47"/>
  <c r="AV47"/>
  <c r="AR47"/>
  <c r="AI47"/>
  <c r="W47"/>
  <c r="CO47"/>
  <c r="CL47"/>
  <c r="CK47"/>
  <c r="CI47"/>
  <c r="CH47"/>
  <c r="CF47"/>
  <c r="CC47"/>
  <c r="CB47"/>
  <c r="BY47"/>
  <c r="BT47"/>
  <c r="BS47"/>
  <c r="BQ47"/>
  <c r="BP47"/>
  <c r="BM47"/>
  <c r="BK47"/>
  <c r="BJ47"/>
  <c r="BH47"/>
  <c r="BG47"/>
  <c r="BE47"/>
  <c r="BB47"/>
  <c r="BA47"/>
  <c r="AY47"/>
  <c r="AX47"/>
  <c r="AU47"/>
  <c r="AS47"/>
  <c r="AP47"/>
  <c r="AO47"/>
  <c r="AM47"/>
  <c r="AL47"/>
  <c r="AJ47"/>
  <c r="AG47"/>
  <c r="AF47"/>
  <c r="AD47"/>
  <c r="AC47"/>
  <c r="AA47"/>
  <c r="Z47"/>
  <c r="X47"/>
  <c r="U47"/>
  <c r="T47"/>
  <c r="R47"/>
  <c r="Q47"/>
  <c r="O47"/>
  <c r="N47"/>
  <c r="L47"/>
  <c r="K47"/>
  <c r="I47"/>
  <c r="H47"/>
  <c r="F47"/>
  <c r="E47"/>
  <c r="GM45" i="12"/>
  <c r="GL45"/>
  <c r="GJ45"/>
  <c r="GI45"/>
  <c r="GG45"/>
  <c r="GF45"/>
  <c r="GD45"/>
  <c r="GC45"/>
  <c r="GA45"/>
  <c r="FZ45"/>
  <c r="FX45"/>
  <c r="FW45"/>
  <c r="FU45"/>
  <c r="FT45"/>
  <c r="FR45"/>
  <c r="FQ45"/>
  <c r="FO45"/>
  <c r="FN45"/>
  <c r="FL45"/>
  <c r="FK45"/>
  <c r="FI45"/>
  <c r="FH45"/>
  <c r="FF45"/>
  <c r="FE45"/>
  <c r="FC45"/>
  <c r="FB45"/>
  <c r="EZ45"/>
  <c r="EY45"/>
  <c r="EW45"/>
  <c r="EV45"/>
  <c r="ET45"/>
  <c r="ES45"/>
  <c r="EQ45"/>
  <c r="EP45"/>
  <c r="EB45"/>
  <c r="EA45"/>
  <c r="DY45"/>
  <c r="DX45"/>
  <c r="DS45"/>
  <c r="DR45"/>
  <c r="DP45"/>
  <c r="DO45"/>
  <c r="DM45"/>
  <c r="DL45"/>
  <c r="DJ45"/>
  <c r="DI45"/>
  <c r="DG45"/>
  <c r="DF45"/>
  <c r="DA45"/>
  <c r="CZ45"/>
  <c r="CX45"/>
  <c r="CW45"/>
  <c r="CR45"/>
  <c r="CQ45"/>
  <c r="CO45"/>
  <c r="CN45"/>
  <c r="CI45"/>
  <c r="CH45"/>
  <c r="CF45"/>
  <c r="CE45"/>
  <c r="BZ45"/>
  <c r="BY45"/>
  <c r="BW45"/>
  <c r="BV45"/>
  <c r="BQ45"/>
  <c r="BP45"/>
  <c r="BN45"/>
  <c r="BG45"/>
  <c r="BD45"/>
  <c r="BA45"/>
  <c r="AV45"/>
  <c r="AU45"/>
  <c r="AS45"/>
  <c r="AR45"/>
  <c r="AM45"/>
  <c r="AL45"/>
  <c r="AJ45"/>
  <c r="AI45"/>
  <c r="AG45"/>
  <c r="AF45"/>
  <c r="AA45"/>
  <c r="Z45"/>
  <c r="X45"/>
  <c r="W45"/>
  <c r="R45"/>
  <c r="Q45"/>
  <c r="O45"/>
  <c r="N45"/>
  <c r="L45"/>
  <c r="K45"/>
  <c r="I45"/>
  <c r="H45"/>
  <c r="EH45"/>
  <c r="EG45"/>
  <c r="EN45"/>
  <c r="EM45"/>
  <c r="EK45"/>
  <c r="EJ45"/>
  <c r="EE45"/>
  <c r="ED45"/>
  <c r="CP47" i="3" l="1"/>
  <c r="V47"/>
  <c r="AQ47"/>
  <c r="AZ47"/>
  <c r="CD47"/>
  <c r="AB47"/>
  <c r="AE47"/>
  <c r="BI47"/>
  <c r="CM47"/>
  <c r="G47"/>
  <c r="M47"/>
  <c r="J47"/>
  <c r="P47"/>
  <c r="S47"/>
  <c r="AK47"/>
  <c r="CG47"/>
  <c r="AH47"/>
  <c r="Y47"/>
  <c r="CA47"/>
  <c r="AT47"/>
  <c r="BO47"/>
  <c r="BC47"/>
  <c r="BR47"/>
  <c r="AW47"/>
  <c r="C41" i="9"/>
  <c r="M41"/>
  <c r="AH41"/>
  <c r="EF45" i="12"/>
  <c r="CK45"/>
  <c r="CT45"/>
  <c r="P45"/>
  <c r="AP45"/>
  <c r="AN45"/>
  <c r="T45"/>
  <c r="AX45"/>
  <c r="U45"/>
  <c r="GB45"/>
  <c r="J45"/>
  <c r="DU45"/>
  <c r="CU45"/>
  <c r="M45"/>
  <c r="BR45"/>
  <c r="CA45"/>
  <c r="EL45"/>
  <c r="BH45"/>
  <c r="BI45" s="1"/>
  <c r="EI45"/>
  <c r="FD45"/>
  <c r="GE45"/>
  <c r="BO45"/>
  <c r="EO45"/>
  <c r="BX45"/>
  <c r="AC45"/>
  <c r="BT45"/>
  <c r="CL45"/>
  <c r="DD45"/>
  <c r="CB45"/>
  <c r="AO45"/>
  <c r="AD45"/>
  <c r="Y45"/>
  <c r="AB45"/>
  <c r="DT45"/>
  <c r="FY45"/>
  <c r="FA45"/>
  <c r="DV45"/>
  <c r="CC45"/>
  <c r="BS45"/>
  <c r="DC45"/>
  <c r="BK45"/>
  <c r="DQ45"/>
  <c r="D41" i="9" l="1"/>
  <c r="BL45" i="12"/>
  <c r="BU45"/>
  <c r="G45"/>
  <c r="V45"/>
  <c r="B45"/>
  <c r="D47" i="3"/>
  <c r="BE45" i="12"/>
  <c r="BF45" s="1"/>
  <c r="BB45"/>
  <c r="BC45" s="1"/>
  <c r="AY45" l="1"/>
  <c r="AZ45" s="1"/>
  <c r="C45" l="1"/>
  <c r="D45" l="1"/>
  <c r="AM86" i="9" l="1"/>
  <c r="AL86"/>
  <c r="AJ86"/>
  <c r="AI86"/>
  <c r="AF86"/>
  <c r="AD86"/>
  <c r="AC86"/>
  <c r="AA86"/>
  <c r="Z86"/>
  <c r="X86"/>
  <c r="W86"/>
  <c r="U86"/>
  <c r="T86"/>
  <c r="Q86"/>
  <c r="O86"/>
  <c r="F86"/>
  <c r="E86"/>
  <c r="AG86"/>
  <c r="N86"/>
  <c r="B117" i="3"/>
  <c r="CK117"/>
  <c r="BY117"/>
  <c r="BT117"/>
  <c r="BJ117"/>
  <c r="BE117"/>
  <c r="AS117"/>
  <c r="AJ117"/>
  <c r="AF117"/>
  <c r="X117"/>
  <c r="T117"/>
  <c r="H117"/>
  <c r="CO117"/>
  <c r="CN117"/>
  <c r="CL117"/>
  <c r="CI117"/>
  <c r="CH117"/>
  <c r="CF117"/>
  <c r="CE117"/>
  <c r="CC117"/>
  <c r="CB117"/>
  <c r="BZ117"/>
  <c r="BW117"/>
  <c r="BV117"/>
  <c r="BS117"/>
  <c r="BQ117"/>
  <c r="BP117"/>
  <c r="BN117"/>
  <c r="BM117"/>
  <c r="BK117"/>
  <c r="BH117"/>
  <c r="BG117"/>
  <c r="BD117"/>
  <c r="BB117"/>
  <c r="BA117"/>
  <c r="AY117"/>
  <c r="AX117"/>
  <c r="AV117"/>
  <c r="AU117"/>
  <c r="AR117"/>
  <c r="AP117"/>
  <c r="AO117"/>
  <c r="AM117"/>
  <c r="AL117"/>
  <c r="AI117"/>
  <c r="AG117"/>
  <c r="AD117"/>
  <c r="AC117"/>
  <c r="AA117"/>
  <c r="Z117"/>
  <c r="W117"/>
  <c r="U117"/>
  <c r="R117"/>
  <c r="Q117"/>
  <c r="O117"/>
  <c r="N117"/>
  <c r="L117"/>
  <c r="K117"/>
  <c r="I117"/>
  <c r="F117"/>
  <c r="E117"/>
  <c r="AX118" i="12"/>
  <c r="GM118"/>
  <c r="GL118"/>
  <c r="GJ118"/>
  <c r="GI118"/>
  <c r="GG118"/>
  <c r="GF118"/>
  <c r="GD118"/>
  <c r="GC118"/>
  <c r="GA118"/>
  <c r="FZ118"/>
  <c r="FX118"/>
  <c r="FW118"/>
  <c r="FU118"/>
  <c r="FT118"/>
  <c r="FR118"/>
  <c r="FQ118"/>
  <c r="FO118"/>
  <c r="FN118"/>
  <c r="FL118"/>
  <c r="FK118"/>
  <c r="FI118"/>
  <c r="FH118"/>
  <c r="FF118"/>
  <c r="FE118"/>
  <c r="FC118"/>
  <c r="FB118"/>
  <c r="EZ118"/>
  <c r="EY118"/>
  <c r="EW118"/>
  <c r="EV118"/>
  <c r="ET118"/>
  <c r="ES118"/>
  <c r="EQ118"/>
  <c r="EP118"/>
  <c r="EN118"/>
  <c r="EM118"/>
  <c r="EK118"/>
  <c r="EJ118"/>
  <c r="EB118"/>
  <c r="EA118"/>
  <c r="DY118"/>
  <c r="DX118"/>
  <c r="DS118"/>
  <c r="DR118"/>
  <c r="DO118"/>
  <c r="DM118"/>
  <c r="DL118"/>
  <c r="DJ118"/>
  <c r="DI118"/>
  <c r="DG118"/>
  <c r="DF118"/>
  <c r="DA118"/>
  <c r="CZ118"/>
  <c r="CX118"/>
  <c r="CW118"/>
  <c r="CR118"/>
  <c r="CQ118"/>
  <c r="CN118"/>
  <c r="CI118"/>
  <c r="CH118"/>
  <c r="CF118"/>
  <c r="CE118"/>
  <c r="BZ118"/>
  <c r="BY118"/>
  <c r="BW118"/>
  <c r="BV118"/>
  <c r="BQ118"/>
  <c r="BP118"/>
  <c r="BN118"/>
  <c r="BH118"/>
  <c r="BG118"/>
  <c r="BD118"/>
  <c r="BA118"/>
  <c r="AV118"/>
  <c r="AU118"/>
  <c r="AS118"/>
  <c r="AR118"/>
  <c r="AM118"/>
  <c r="AL118"/>
  <c r="AJ118"/>
  <c r="AI118"/>
  <c r="AG118"/>
  <c r="AF118"/>
  <c r="AA118"/>
  <c r="Z118"/>
  <c r="X118"/>
  <c r="W118"/>
  <c r="R118"/>
  <c r="Q118"/>
  <c r="O118"/>
  <c r="N118"/>
  <c r="L118"/>
  <c r="K118"/>
  <c r="I118"/>
  <c r="H118"/>
  <c r="EO118"/>
  <c r="EL118"/>
  <c r="EE118"/>
  <c r="ED118"/>
  <c r="P117" i="3" l="1"/>
  <c r="AE117"/>
  <c r="M117"/>
  <c r="AQ117"/>
  <c r="CG117"/>
  <c r="CM117"/>
  <c r="BC117"/>
  <c r="G117"/>
  <c r="AZ117"/>
  <c r="BO117"/>
  <c r="CD117"/>
  <c r="AH117"/>
  <c r="CP117"/>
  <c r="Y117"/>
  <c r="V117"/>
  <c r="AT117"/>
  <c r="CA117"/>
  <c r="S117"/>
  <c r="AB117"/>
  <c r="AW117"/>
  <c r="BI117"/>
  <c r="CJ117"/>
  <c r="J117"/>
  <c r="AK117"/>
  <c r="L83" i="9"/>
  <c r="K83"/>
  <c r="K81" s="1"/>
  <c r="C86"/>
  <c r="Y86"/>
  <c r="AK86"/>
  <c r="R86"/>
  <c r="S86" s="1"/>
  <c r="FA118" i="12"/>
  <c r="BK118"/>
  <c r="DV118"/>
  <c r="CT118"/>
  <c r="FY118"/>
  <c r="EH118"/>
  <c r="GE118"/>
  <c r="AC118"/>
  <c r="EI118"/>
  <c r="CC118"/>
  <c r="CU118"/>
  <c r="CK118"/>
  <c r="EG118"/>
  <c r="DU118"/>
  <c r="AO118"/>
  <c r="BT118"/>
  <c r="DD118"/>
  <c r="AD118"/>
  <c r="BS118"/>
  <c r="CA118"/>
  <c r="Y118"/>
  <c r="AB118"/>
  <c r="DP118"/>
  <c r="DQ118" s="1"/>
  <c r="EF118"/>
  <c r="J118"/>
  <c r="DT118"/>
  <c r="FJ118"/>
  <c r="T118"/>
  <c r="S118"/>
  <c r="BX118"/>
  <c r="P118"/>
  <c r="CB118"/>
  <c r="GB118"/>
  <c r="BO118"/>
  <c r="FD118"/>
  <c r="M118"/>
  <c r="U118"/>
  <c r="AP118"/>
  <c r="DC118"/>
  <c r="CL118"/>
  <c r="C117" i="3"/>
  <c r="L77" i="9" l="1"/>
  <c r="L81"/>
  <c r="BU118" i="12"/>
  <c r="G118"/>
  <c r="BL118"/>
  <c r="V118"/>
  <c r="BE118"/>
  <c r="BF118" s="1"/>
  <c r="D117" i="3"/>
  <c r="B118" i="12"/>
  <c r="L75" i="9" l="1"/>
  <c r="L10"/>
  <c r="M77"/>
  <c r="BB118" i="12"/>
  <c r="BC118" s="1"/>
  <c r="AY118" l="1"/>
  <c r="AZ118" s="1"/>
  <c r="C118" l="1"/>
  <c r="AM75" i="9"/>
  <c r="AL75"/>
  <c r="AJ75"/>
  <c r="AI75"/>
  <c r="AD75"/>
  <c r="AC75"/>
  <c r="AA75"/>
  <c r="X75"/>
  <c r="W75"/>
  <c r="U75"/>
  <c r="T75"/>
  <c r="R75"/>
  <c r="Q75"/>
  <c r="O75"/>
  <c r="N75"/>
  <c r="F75"/>
  <c r="E75"/>
  <c r="AG75"/>
  <c r="AF75"/>
  <c r="Z75"/>
  <c r="CL98" i="3"/>
  <c r="CH98"/>
  <c r="BV98"/>
  <c r="BP98"/>
  <c r="BK98"/>
  <c r="BB98"/>
  <c r="AX98"/>
  <c r="AP98"/>
  <c r="AL98"/>
  <c r="AD98"/>
  <c r="Z98"/>
  <c r="R98"/>
  <c r="N98"/>
  <c r="CO98"/>
  <c r="CN98"/>
  <c r="CK98"/>
  <c r="CI98"/>
  <c r="CF98"/>
  <c r="CE98"/>
  <c r="CC98"/>
  <c r="CB98"/>
  <c r="BY98"/>
  <c r="BW98"/>
  <c r="BT98"/>
  <c r="BS98"/>
  <c r="BQ98"/>
  <c r="BN98"/>
  <c r="BM98"/>
  <c r="BJ98"/>
  <c r="BH98"/>
  <c r="BG98"/>
  <c r="BE98"/>
  <c r="BD98"/>
  <c r="BA98"/>
  <c r="AY98"/>
  <c r="AV98"/>
  <c r="AU98"/>
  <c r="AS98"/>
  <c r="AR98"/>
  <c r="AO98"/>
  <c r="AM98"/>
  <c r="AJ98"/>
  <c r="AI98"/>
  <c r="AG98"/>
  <c r="AF98"/>
  <c r="AC98"/>
  <c r="AA98"/>
  <c r="X98"/>
  <c r="W98"/>
  <c r="U98"/>
  <c r="T98"/>
  <c r="Q98"/>
  <c r="O98"/>
  <c r="L98"/>
  <c r="K98"/>
  <c r="I98"/>
  <c r="H98"/>
  <c r="F98"/>
  <c r="E98"/>
  <c r="GM98" i="12"/>
  <c r="GL98"/>
  <c r="GJ98"/>
  <c r="GI98"/>
  <c r="GG98"/>
  <c r="GF98"/>
  <c r="GD98"/>
  <c r="GC98"/>
  <c r="GA98"/>
  <c r="FZ98"/>
  <c r="FX98"/>
  <c r="FW98"/>
  <c r="FU98"/>
  <c r="FT98"/>
  <c r="FR98"/>
  <c r="FQ98"/>
  <c r="FO98"/>
  <c r="FN98"/>
  <c r="FL98"/>
  <c r="FK98"/>
  <c r="FI98"/>
  <c r="FH98"/>
  <c r="FF98"/>
  <c r="FE98"/>
  <c r="FC98"/>
  <c r="FB98"/>
  <c r="EZ98"/>
  <c r="EY98"/>
  <c r="EW98"/>
  <c r="EV98"/>
  <c r="EP98"/>
  <c r="ER98" s="1"/>
  <c r="EN98"/>
  <c r="EM98"/>
  <c r="EK98"/>
  <c r="EJ98"/>
  <c r="ED98"/>
  <c r="EB98"/>
  <c r="DV98" s="1"/>
  <c r="EA98"/>
  <c r="DU98" s="1"/>
  <c r="DS98"/>
  <c r="DR98"/>
  <c r="DP98"/>
  <c r="CR98"/>
  <c r="CQ98"/>
  <c r="CN98"/>
  <c r="BZ98"/>
  <c r="BY98"/>
  <c r="BW98"/>
  <c r="BV98"/>
  <c r="BP98"/>
  <c r="BN98"/>
  <c r="BD98"/>
  <c r="BA98"/>
  <c r="AA98"/>
  <c r="Z98"/>
  <c r="X98"/>
  <c r="W98"/>
  <c r="R98"/>
  <c r="Q98"/>
  <c r="O98"/>
  <c r="N98"/>
  <c r="L98"/>
  <c r="K98"/>
  <c r="I98"/>
  <c r="H98"/>
  <c r="DD98"/>
  <c r="DC98"/>
  <c r="CU98"/>
  <c r="CT98"/>
  <c r="CO98"/>
  <c r="CC98"/>
  <c r="CB98"/>
  <c r="AP98"/>
  <c r="AO98"/>
  <c r="AD98"/>
  <c r="AC98"/>
  <c r="AE98" i="3" l="1"/>
  <c r="BC98"/>
  <c r="J98"/>
  <c r="Y98"/>
  <c r="AH98"/>
  <c r="AW98"/>
  <c r="G98"/>
  <c r="CG98"/>
  <c r="CP98"/>
  <c r="BI98"/>
  <c r="AZ98"/>
  <c r="M98"/>
  <c r="V98"/>
  <c r="AK98"/>
  <c r="AT98"/>
  <c r="BO98"/>
  <c r="CD98"/>
  <c r="P98"/>
  <c r="AN98"/>
  <c r="CM98"/>
  <c r="CJ98"/>
  <c r="AB98"/>
  <c r="S98"/>
  <c r="AQ98"/>
  <c r="C75" i="9"/>
  <c r="EL98" i="12"/>
  <c r="AX98"/>
  <c r="T98"/>
  <c r="FM98"/>
  <c r="Y98"/>
  <c r="CK98"/>
  <c r="E98"/>
  <c r="DT98"/>
  <c r="EO98"/>
  <c r="BX98"/>
  <c r="EG98"/>
  <c r="FA98"/>
  <c r="J98"/>
  <c r="D118"/>
  <c r="FD98"/>
  <c r="DO98"/>
  <c r="DQ98" s="1"/>
  <c r="FG98"/>
  <c r="CL98"/>
  <c r="BK98"/>
  <c r="GE98"/>
  <c r="BS98"/>
  <c r="FY98"/>
  <c r="GB98"/>
  <c r="M98"/>
  <c r="C98" i="3"/>
  <c r="BZ98"/>
  <c r="CA98" s="1"/>
  <c r="AB98" i="12"/>
  <c r="U98"/>
  <c r="P98"/>
  <c r="CA98"/>
  <c r="BT98"/>
  <c r="BQ98"/>
  <c r="EH98"/>
  <c r="BL98" l="1"/>
  <c r="V98"/>
  <c r="B98"/>
  <c r="G98"/>
  <c r="EI98"/>
  <c r="BU98"/>
  <c r="D98" i="3"/>
  <c r="BB98" i="12"/>
  <c r="BE98"/>
  <c r="BF98" s="1"/>
  <c r="AY98" l="1"/>
  <c r="AZ98" s="1"/>
  <c r="BC98"/>
  <c r="C98" l="1"/>
  <c r="D98" l="1"/>
  <c r="AM12" i="9"/>
  <c r="AL12"/>
  <c r="AJ12"/>
  <c r="AI12"/>
  <c r="AG12"/>
  <c r="AF12"/>
  <c r="AD12"/>
  <c r="AC12"/>
  <c r="AA12"/>
  <c r="X12"/>
  <c r="W12"/>
  <c r="U12"/>
  <c r="T12"/>
  <c r="R12"/>
  <c r="Q12"/>
  <c r="O12"/>
  <c r="N12"/>
  <c r="F12"/>
  <c r="E12"/>
  <c r="Z12"/>
  <c r="CF11" i="3"/>
  <c r="BJ11"/>
  <c r="CO11"/>
  <c r="CN11"/>
  <c r="CL11"/>
  <c r="CK11"/>
  <c r="CI11"/>
  <c r="CH11"/>
  <c r="CE11"/>
  <c r="CC11"/>
  <c r="CB11"/>
  <c r="BZ11"/>
  <c r="BW11"/>
  <c r="BV11"/>
  <c r="BT11"/>
  <c r="BS11"/>
  <c r="BQ11"/>
  <c r="BP11"/>
  <c r="BN11"/>
  <c r="BM11"/>
  <c r="BK11"/>
  <c r="BH11"/>
  <c r="BG11"/>
  <c r="BE11"/>
  <c r="BD11"/>
  <c r="BB11"/>
  <c r="BA11"/>
  <c r="AY11"/>
  <c r="AX11"/>
  <c r="AV11"/>
  <c r="AU11"/>
  <c r="AS11"/>
  <c r="AR11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F11"/>
  <c r="E11"/>
  <c r="B11"/>
  <c r="GM12" i="12"/>
  <c r="GL12"/>
  <c r="GJ12"/>
  <c r="GI12"/>
  <c r="GG12"/>
  <c r="GF12"/>
  <c r="GD12"/>
  <c r="GC12"/>
  <c r="GA12"/>
  <c r="FZ12"/>
  <c r="FX12"/>
  <c r="FW12"/>
  <c r="FU12"/>
  <c r="FT12"/>
  <c r="FR12"/>
  <c r="FQ12"/>
  <c r="FO12"/>
  <c r="FN12"/>
  <c r="FL12"/>
  <c r="FK12"/>
  <c r="FI12"/>
  <c r="FH12"/>
  <c r="FF12"/>
  <c r="FE12"/>
  <c r="FC12"/>
  <c r="FB12"/>
  <c r="EZ12"/>
  <c r="EY12"/>
  <c r="EW12"/>
  <c r="EV12"/>
  <c r="ET12"/>
  <c r="ES12"/>
  <c r="EQ12"/>
  <c r="EP12"/>
  <c r="EN12"/>
  <c r="EM12"/>
  <c r="EK12"/>
  <c r="EJ12"/>
  <c r="EH12"/>
  <c r="EG12"/>
  <c r="ED12"/>
  <c r="EB12"/>
  <c r="EA12"/>
  <c r="DY12"/>
  <c r="DX12"/>
  <c r="DS12"/>
  <c r="DR12"/>
  <c r="DP12"/>
  <c r="DM12"/>
  <c r="DL12"/>
  <c r="DJ12"/>
  <c r="DI12"/>
  <c r="DG12"/>
  <c r="DF12"/>
  <c r="DA12"/>
  <c r="CZ12"/>
  <c r="CX12"/>
  <c r="CW12"/>
  <c r="CR12"/>
  <c r="CQ12"/>
  <c r="CN12"/>
  <c r="CI12"/>
  <c r="CH12"/>
  <c r="CF12"/>
  <c r="CE12"/>
  <c r="BZ12"/>
  <c r="BY12"/>
  <c r="BW12"/>
  <c r="BV12"/>
  <c r="BQ12"/>
  <c r="BP12"/>
  <c r="BN12"/>
  <c r="BH12"/>
  <c r="BG12"/>
  <c r="BD12"/>
  <c r="BA12"/>
  <c r="AV12"/>
  <c r="AU12"/>
  <c r="AS12"/>
  <c r="AR12"/>
  <c r="AM12"/>
  <c r="AL12"/>
  <c r="AJ12"/>
  <c r="AI12"/>
  <c r="AG12"/>
  <c r="AF12"/>
  <c r="AA12"/>
  <c r="Z12"/>
  <c r="X12"/>
  <c r="W12"/>
  <c r="R12"/>
  <c r="Q12"/>
  <c r="O12"/>
  <c r="N12"/>
  <c r="L12"/>
  <c r="K12"/>
  <c r="J11" i="3" l="1"/>
  <c r="AB11"/>
  <c r="AH11"/>
  <c r="AZ11"/>
  <c r="CD11"/>
  <c r="V11"/>
  <c r="AT11"/>
  <c r="G11"/>
  <c r="Y11"/>
  <c r="AE11"/>
  <c r="AW11"/>
  <c r="BC11"/>
  <c r="BI11"/>
  <c r="BY11"/>
  <c r="CA11" s="1"/>
  <c r="P11"/>
  <c r="AK11"/>
  <c r="AQ11"/>
  <c r="BO11"/>
  <c r="CM11"/>
  <c r="CG11"/>
  <c r="M11"/>
  <c r="S11"/>
  <c r="AN11"/>
  <c r="BX11"/>
  <c r="CJ11"/>
  <c r="CP11"/>
  <c r="M12" i="9"/>
  <c r="B12"/>
  <c r="DO12" i="12"/>
  <c r="DQ12" s="1"/>
  <c r="M12"/>
  <c r="BX12"/>
  <c r="DT12"/>
  <c r="AX12"/>
  <c r="CK12"/>
  <c r="Y12"/>
  <c r="CA12"/>
  <c r="CU12"/>
  <c r="DV12"/>
  <c r="AC12"/>
  <c r="BO12"/>
  <c r="FA12"/>
  <c r="FM12"/>
  <c r="GB12"/>
  <c r="E12"/>
  <c r="CT12"/>
  <c r="BT12"/>
  <c r="DD12"/>
  <c r="CB12"/>
  <c r="AD12"/>
  <c r="S12"/>
  <c r="DU12"/>
  <c r="FY12"/>
  <c r="U12"/>
  <c r="AP12"/>
  <c r="CC12"/>
  <c r="DC12"/>
  <c r="T12"/>
  <c r="AO12"/>
  <c r="FD12"/>
  <c r="BS12"/>
  <c r="GE12"/>
  <c r="J12"/>
  <c r="AB12"/>
  <c r="C12" i="9"/>
  <c r="C11" i="3"/>
  <c r="P12" i="12"/>
  <c r="G12" l="1"/>
  <c r="V12"/>
  <c r="B12"/>
  <c r="BK12"/>
  <c r="BL12" s="1"/>
  <c r="CL12"/>
  <c r="BU12"/>
  <c r="BE12"/>
  <c r="BF12" s="1"/>
  <c r="D12" i="9"/>
  <c r="D11" i="3"/>
  <c r="CM12" i="12" l="1"/>
  <c r="BB12"/>
  <c r="BC12" s="1"/>
  <c r="AY12" l="1"/>
  <c r="AZ12" s="1"/>
  <c r="C12" l="1"/>
  <c r="D12" l="1"/>
  <c r="AM104" i="9" l="1"/>
  <c r="AL104"/>
  <c r="AI104"/>
  <c r="AG104"/>
  <c r="AF104"/>
  <c r="AD104"/>
  <c r="AC104"/>
  <c r="AA104"/>
  <c r="Z104"/>
  <c r="X104"/>
  <c r="W104"/>
  <c r="U104"/>
  <c r="T104"/>
  <c r="R104"/>
  <c r="Q104"/>
  <c r="O104"/>
  <c r="N104"/>
  <c r="K104"/>
  <c r="F104"/>
  <c r="E104"/>
  <c r="AJ104"/>
  <c r="B135" i="3"/>
  <c r="CN135"/>
  <c r="CE135"/>
  <c r="BY135"/>
  <c r="BV135"/>
  <c r="BQ135"/>
  <c r="BH135"/>
  <c r="AY135"/>
  <c r="AL135"/>
  <c r="AD135"/>
  <c r="Z135"/>
  <c r="R135"/>
  <c r="N135"/>
  <c r="CO135"/>
  <c r="CL135"/>
  <c r="CK135"/>
  <c r="CI135"/>
  <c r="CH135"/>
  <c r="CF135"/>
  <c r="CC135"/>
  <c r="CB135"/>
  <c r="BZ135"/>
  <c r="BW135"/>
  <c r="BT135"/>
  <c r="BS135"/>
  <c r="BP135"/>
  <c r="BN135"/>
  <c r="BM135"/>
  <c r="BK135"/>
  <c r="BJ135"/>
  <c r="BG135"/>
  <c r="BE135"/>
  <c r="BD135"/>
  <c r="BB135"/>
  <c r="BA135"/>
  <c r="AX135"/>
  <c r="AV135"/>
  <c r="AU135"/>
  <c r="AS135"/>
  <c r="AR135"/>
  <c r="AP135"/>
  <c r="AO135"/>
  <c r="AM135"/>
  <c r="AJ135"/>
  <c r="AI135"/>
  <c r="AG135"/>
  <c r="AH135" s="1"/>
  <c r="AF135"/>
  <c r="AC135"/>
  <c r="AA135"/>
  <c r="X135"/>
  <c r="Y135" s="1"/>
  <c r="W135"/>
  <c r="U135"/>
  <c r="T135"/>
  <c r="Q135"/>
  <c r="O135"/>
  <c r="L135"/>
  <c r="K135"/>
  <c r="I135"/>
  <c r="J135" s="1"/>
  <c r="H135"/>
  <c r="F135"/>
  <c r="E135"/>
  <c r="GM137" i="12"/>
  <c r="GL137"/>
  <c r="GJ137"/>
  <c r="GI137"/>
  <c r="GG137"/>
  <c r="GF137"/>
  <c r="GD137"/>
  <c r="GC137"/>
  <c r="GA137"/>
  <c r="FZ137"/>
  <c r="FX137"/>
  <c r="FW137"/>
  <c r="FU137"/>
  <c r="FT137"/>
  <c r="FR137"/>
  <c r="FQ137"/>
  <c r="FO137"/>
  <c r="FN137"/>
  <c r="FL137"/>
  <c r="FK137"/>
  <c r="FI137"/>
  <c r="FH137"/>
  <c r="FF137"/>
  <c r="FE137"/>
  <c r="FC137"/>
  <c r="FB137"/>
  <c r="EZ137"/>
  <c r="EY137"/>
  <c r="EW137"/>
  <c r="EV137"/>
  <c r="ET137"/>
  <c r="ES137"/>
  <c r="EQ137"/>
  <c r="EP137"/>
  <c r="EN137"/>
  <c r="EM137"/>
  <c r="EK137"/>
  <c r="EJ137"/>
  <c r="EH137"/>
  <c r="EG137"/>
  <c r="ED137"/>
  <c r="EB137"/>
  <c r="EA137"/>
  <c r="DY137"/>
  <c r="DX137"/>
  <c r="DS137"/>
  <c r="DR137"/>
  <c r="DP137"/>
  <c r="DO137"/>
  <c r="DM137"/>
  <c r="DL137"/>
  <c r="DJ137"/>
  <c r="DI137"/>
  <c r="DG137"/>
  <c r="DF137"/>
  <c r="DA137"/>
  <c r="CZ137"/>
  <c r="CX137"/>
  <c r="CW137"/>
  <c r="CR137"/>
  <c r="CQ137"/>
  <c r="CI137"/>
  <c r="CH137"/>
  <c r="CF137"/>
  <c r="CE137"/>
  <c r="BZ137"/>
  <c r="BY137"/>
  <c r="BW137"/>
  <c r="BV137"/>
  <c r="BQ137"/>
  <c r="BP137"/>
  <c r="BN137"/>
  <c r="BH137"/>
  <c r="BG137"/>
  <c r="BD137"/>
  <c r="BA137"/>
  <c r="AV137"/>
  <c r="AU137"/>
  <c r="AS137"/>
  <c r="AR137"/>
  <c r="AM137"/>
  <c r="AL137"/>
  <c r="AJ137"/>
  <c r="AI137"/>
  <c r="AG137"/>
  <c r="AF137"/>
  <c r="AA137"/>
  <c r="Z137"/>
  <c r="X137"/>
  <c r="W137"/>
  <c r="R137"/>
  <c r="Q137"/>
  <c r="O137"/>
  <c r="N137"/>
  <c r="L137"/>
  <c r="K137"/>
  <c r="I137"/>
  <c r="H137"/>
  <c r="BR135" i="3" l="1"/>
  <c r="BX135"/>
  <c r="CM135"/>
  <c r="P135"/>
  <c r="M135"/>
  <c r="V135"/>
  <c r="CJ135"/>
  <c r="AW135"/>
  <c r="AE135"/>
  <c r="AT135"/>
  <c r="BO135"/>
  <c r="AK135"/>
  <c r="AB135"/>
  <c r="BI135"/>
  <c r="G135"/>
  <c r="AQ135"/>
  <c r="BC135"/>
  <c r="S135"/>
  <c r="AZ135"/>
  <c r="C104" i="9"/>
  <c r="M104"/>
  <c r="AX137" i="12"/>
  <c r="CS137"/>
  <c r="BX137"/>
  <c r="DT137"/>
  <c r="FJ137"/>
  <c r="FY137"/>
  <c r="J137"/>
  <c r="DQ137"/>
  <c r="AB137"/>
  <c r="BT137"/>
  <c r="BO137"/>
  <c r="FD137"/>
  <c r="GE137"/>
  <c r="T137"/>
  <c r="AO137"/>
  <c r="CL137"/>
  <c r="DD137"/>
  <c r="Y137"/>
  <c r="BS137"/>
  <c r="CK137"/>
  <c r="AT137"/>
  <c r="FG137"/>
  <c r="M137"/>
  <c r="AD137"/>
  <c r="DC137"/>
  <c r="AC137"/>
  <c r="FS137"/>
  <c r="CA137"/>
  <c r="P137"/>
  <c r="FA137"/>
  <c r="S137"/>
  <c r="AW137"/>
  <c r="GB137"/>
  <c r="CC137"/>
  <c r="CU137"/>
  <c r="DV137"/>
  <c r="CN137"/>
  <c r="CP137" s="1"/>
  <c r="EC137"/>
  <c r="U137"/>
  <c r="AP137"/>
  <c r="CB137"/>
  <c r="CT137"/>
  <c r="DU137"/>
  <c r="C135" i="3"/>
  <c r="BE137" i="12" l="1"/>
  <c r="BF137" s="1"/>
  <c r="CM137"/>
  <c r="AQ137"/>
  <c r="BU137"/>
  <c r="B137"/>
  <c r="V137"/>
  <c r="G137"/>
  <c r="BB137"/>
  <c r="BC137" s="1"/>
  <c r="BK137"/>
  <c r="BL137" s="1"/>
  <c r="D135" i="3"/>
  <c r="AY137" i="12"/>
  <c r="AZ137" s="1"/>
  <c r="C137" l="1"/>
  <c r="D137" s="1"/>
  <c r="AM31" i="9" l="1"/>
  <c r="AL31"/>
  <c r="AJ31"/>
  <c r="AI31"/>
  <c r="AG31"/>
  <c r="AD31"/>
  <c r="AC31"/>
  <c r="Z31"/>
  <c r="X31"/>
  <c r="W31"/>
  <c r="U31"/>
  <c r="T31"/>
  <c r="R31"/>
  <c r="Q31"/>
  <c r="O31"/>
  <c r="N31"/>
  <c r="F31"/>
  <c r="E31"/>
  <c r="AA31"/>
  <c r="B35" i="3"/>
  <c r="CK35"/>
  <c r="CF35"/>
  <c r="BY35"/>
  <c r="BV35"/>
  <c r="BQ35"/>
  <c r="BH35"/>
  <c r="BD35"/>
  <c r="AV35"/>
  <c r="AR35"/>
  <c r="AJ35"/>
  <c r="AF35"/>
  <c r="X35"/>
  <c r="T35"/>
  <c r="H35"/>
  <c r="CO35"/>
  <c r="CP35" s="1"/>
  <c r="CN35"/>
  <c r="CL35"/>
  <c r="CI35"/>
  <c r="CJ35" s="1"/>
  <c r="CH35"/>
  <c r="CE35"/>
  <c r="CC35"/>
  <c r="CB35"/>
  <c r="BZ35"/>
  <c r="BW35"/>
  <c r="BT35"/>
  <c r="BS35"/>
  <c r="BP35"/>
  <c r="BN35"/>
  <c r="BM35"/>
  <c r="BK35"/>
  <c r="BJ35"/>
  <c r="BG35"/>
  <c r="BE35"/>
  <c r="BB35"/>
  <c r="BA35"/>
  <c r="AY35"/>
  <c r="AX35"/>
  <c r="AU35"/>
  <c r="AS35"/>
  <c r="AP35"/>
  <c r="AO35"/>
  <c r="AM35"/>
  <c r="AL35"/>
  <c r="AI35"/>
  <c r="AG35"/>
  <c r="AD35"/>
  <c r="AC35"/>
  <c r="AA35"/>
  <c r="Z35"/>
  <c r="W35"/>
  <c r="U35"/>
  <c r="R35"/>
  <c r="Q35"/>
  <c r="O35"/>
  <c r="N35"/>
  <c r="L35"/>
  <c r="K35"/>
  <c r="I35"/>
  <c r="F35"/>
  <c r="E35"/>
  <c r="GM33" i="12"/>
  <c r="GL33"/>
  <c r="GJ33"/>
  <c r="GI33"/>
  <c r="GG33"/>
  <c r="GF33"/>
  <c r="GD33"/>
  <c r="GC33"/>
  <c r="GA33"/>
  <c r="FZ33"/>
  <c r="FX33"/>
  <c r="FW33"/>
  <c r="FU33"/>
  <c r="FT33"/>
  <c r="FR33"/>
  <c r="FQ33"/>
  <c r="FO33"/>
  <c r="FN33"/>
  <c r="FL33"/>
  <c r="FK33"/>
  <c r="FI33"/>
  <c r="FH33"/>
  <c r="FF33"/>
  <c r="FE33"/>
  <c r="FC33"/>
  <c r="FB33"/>
  <c r="EZ33"/>
  <c r="EY33"/>
  <c r="EW33"/>
  <c r="EV33"/>
  <c r="ET33"/>
  <c r="ES33"/>
  <c r="EQ33"/>
  <c r="EP33"/>
  <c r="EN33"/>
  <c r="EM33"/>
  <c r="EK33"/>
  <c r="EJ33"/>
  <c r="ED33"/>
  <c r="EB33"/>
  <c r="EA33"/>
  <c r="DY33"/>
  <c r="DX33"/>
  <c r="DS33"/>
  <c r="DR33"/>
  <c r="DP33"/>
  <c r="DM33"/>
  <c r="DL33"/>
  <c r="DJ33"/>
  <c r="DI33"/>
  <c r="DG33"/>
  <c r="DF33"/>
  <c r="DA33"/>
  <c r="CZ33"/>
  <c r="CX33"/>
  <c r="CW33"/>
  <c r="CR33"/>
  <c r="CQ33"/>
  <c r="CN33"/>
  <c r="CI33"/>
  <c r="CH33"/>
  <c r="CF33"/>
  <c r="CE33"/>
  <c r="BZ33"/>
  <c r="BY33"/>
  <c r="BW33"/>
  <c r="BV33"/>
  <c r="BQ33"/>
  <c r="BP33"/>
  <c r="BN33"/>
  <c r="BH33"/>
  <c r="BG33"/>
  <c r="BD33"/>
  <c r="BA33"/>
  <c r="AV33"/>
  <c r="AU33"/>
  <c r="AS33"/>
  <c r="AR33"/>
  <c r="AM33"/>
  <c r="AL33"/>
  <c r="AJ33"/>
  <c r="AI33"/>
  <c r="AG33"/>
  <c r="AF33"/>
  <c r="AA33"/>
  <c r="Z33"/>
  <c r="X33"/>
  <c r="W33"/>
  <c r="R33"/>
  <c r="Q33"/>
  <c r="O33"/>
  <c r="N33"/>
  <c r="L33"/>
  <c r="K33"/>
  <c r="I33"/>
  <c r="H33"/>
  <c r="CA35" i="3" l="1"/>
  <c r="BF35"/>
  <c r="S35"/>
  <c r="AB35"/>
  <c r="AQ35"/>
  <c r="AZ35"/>
  <c r="BO35"/>
  <c r="AH35"/>
  <c r="G35"/>
  <c r="CD35"/>
  <c r="P35"/>
  <c r="AE35"/>
  <c r="AN35"/>
  <c r="BC35"/>
  <c r="AK35"/>
  <c r="BI35"/>
  <c r="CG35"/>
  <c r="Y35"/>
  <c r="AW35"/>
  <c r="BX35"/>
  <c r="J35"/>
  <c r="M35"/>
  <c r="V35"/>
  <c r="AT35"/>
  <c r="BR35"/>
  <c r="CM35"/>
  <c r="P31" i="9"/>
  <c r="EG33" i="12"/>
  <c r="J33"/>
  <c r="P33"/>
  <c r="BT33"/>
  <c r="CL33"/>
  <c r="DD33"/>
  <c r="CU33"/>
  <c r="DU33"/>
  <c r="AC33"/>
  <c r="AP33"/>
  <c r="E33"/>
  <c r="AX33"/>
  <c r="FA33"/>
  <c r="U33"/>
  <c r="DC33"/>
  <c r="DV33"/>
  <c r="CB33"/>
  <c r="CK33"/>
  <c r="FY33"/>
  <c r="AB33"/>
  <c r="AT33"/>
  <c r="M33"/>
  <c r="CS33"/>
  <c r="EH33"/>
  <c r="EL33"/>
  <c r="FM33"/>
  <c r="GB33"/>
  <c r="AD33"/>
  <c r="T33"/>
  <c r="AO33"/>
  <c r="BO33"/>
  <c r="FD33"/>
  <c r="CA33"/>
  <c r="Y33"/>
  <c r="DT33"/>
  <c r="GE33"/>
  <c r="CC33"/>
  <c r="BX33"/>
  <c r="AW33"/>
  <c r="BS33"/>
  <c r="FG33"/>
  <c r="EO33"/>
  <c r="FJ33"/>
  <c r="CT33"/>
  <c r="BK33"/>
  <c r="DO33"/>
  <c r="C31" i="9"/>
  <c r="M31"/>
  <c r="AF31"/>
  <c r="AH31" s="1"/>
  <c r="C35" i="3"/>
  <c r="CP33" i="12"/>
  <c r="EI33" l="1"/>
  <c r="DQ33"/>
  <c r="B33"/>
  <c r="CM33"/>
  <c r="AQ33"/>
  <c r="G33"/>
  <c r="V33"/>
  <c r="D31" i="9"/>
  <c r="D35" i="3"/>
  <c r="BB33" i="12"/>
  <c r="BC33" s="1"/>
  <c r="BE33"/>
  <c r="BF33" s="1"/>
  <c r="BL33"/>
  <c r="BU33"/>
  <c r="AY33" l="1"/>
  <c r="AZ33" s="1"/>
  <c r="C33" l="1"/>
  <c r="D33" l="1"/>
  <c r="AM55" i="9" l="1"/>
  <c r="AL55"/>
  <c r="AJ55"/>
  <c r="AI55"/>
  <c r="AG55"/>
  <c r="AF55"/>
  <c r="AD55"/>
  <c r="AC55"/>
  <c r="AA55"/>
  <c r="Z55"/>
  <c r="X55"/>
  <c r="W55"/>
  <c r="T55"/>
  <c r="R55"/>
  <c r="Q55"/>
  <c r="O55"/>
  <c r="N55"/>
  <c r="F55"/>
  <c r="E55"/>
  <c r="U55"/>
  <c r="H70" i="3"/>
  <c r="L70"/>
  <c r="Q70"/>
  <c r="W70"/>
  <c r="X70"/>
  <c r="AC70"/>
  <c r="AI70"/>
  <c r="AJ70"/>
  <c r="AO70"/>
  <c r="AU70"/>
  <c r="AV70"/>
  <c r="BA70"/>
  <c r="BM70"/>
  <c r="BQ70"/>
  <c r="BY70"/>
  <c r="CC70"/>
  <c r="CE70"/>
  <c r="CI70"/>
  <c r="CN70"/>
  <c r="CO70"/>
  <c r="E70"/>
  <c r="F70"/>
  <c r="I70"/>
  <c r="J70" s="1"/>
  <c r="K70"/>
  <c r="N70"/>
  <c r="O70"/>
  <c r="R70"/>
  <c r="T70"/>
  <c r="U70"/>
  <c r="Z70"/>
  <c r="AA70"/>
  <c r="AD70"/>
  <c r="AE70" s="1"/>
  <c r="AF70"/>
  <c r="AG70"/>
  <c r="AL70"/>
  <c r="AM70"/>
  <c r="AP70"/>
  <c r="AR70"/>
  <c r="AS70"/>
  <c r="AX70"/>
  <c r="AY70"/>
  <c r="BB70"/>
  <c r="BC70" s="1"/>
  <c r="BD70"/>
  <c r="BE70"/>
  <c r="BG70"/>
  <c r="BH70"/>
  <c r="BJ70"/>
  <c r="BK70"/>
  <c r="BN70"/>
  <c r="BP70"/>
  <c r="BS70"/>
  <c r="BT70"/>
  <c r="BV70"/>
  <c r="BW70"/>
  <c r="BZ70"/>
  <c r="CB70"/>
  <c r="CF70"/>
  <c r="CH70"/>
  <c r="CK70"/>
  <c r="CL70"/>
  <c r="GM68" i="12"/>
  <c r="GL68"/>
  <c r="GJ68"/>
  <c r="GI68"/>
  <c r="GG68"/>
  <c r="GF68"/>
  <c r="GD68"/>
  <c r="GC68"/>
  <c r="GA68"/>
  <c r="FZ68"/>
  <c r="FX68"/>
  <c r="FW68"/>
  <c r="FU68"/>
  <c r="FT68"/>
  <c r="FR68"/>
  <c r="FQ68"/>
  <c r="FO68"/>
  <c r="FN68"/>
  <c r="FL68"/>
  <c r="FK68"/>
  <c r="FI68"/>
  <c r="FH68"/>
  <c r="FF68"/>
  <c r="FE68"/>
  <c r="FC68"/>
  <c r="FB68"/>
  <c r="EZ68"/>
  <c r="EY68"/>
  <c r="EW68"/>
  <c r="EV68"/>
  <c r="ET68"/>
  <c r="ES68"/>
  <c r="EQ68"/>
  <c r="EP68"/>
  <c r="EN68"/>
  <c r="EM68"/>
  <c r="EK68"/>
  <c r="EJ68"/>
  <c r="ED68"/>
  <c r="EB68"/>
  <c r="EA68"/>
  <c r="DY68"/>
  <c r="DX68"/>
  <c r="DS68"/>
  <c r="DR68"/>
  <c r="DP68"/>
  <c r="DM68"/>
  <c r="DL68"/>
  <c r="DJ68"/>
  <c r="DI68"/>
  <c r="DG68"/>
  <c r="DF68"/>
  <c r="DA68"/>
  <c r="CZ68"/>
  <c r="CX68"/>
  <c r="CW68"/>
  <c r="CR68"/>
  <c r="CQ68"/>
  <c r="CO68"/>
  <c r="CN68"/>
  <c r="CI68"/>
  <c r="CH68"/>
  <c r="CF68"/>
  <c r="CE68"/>
  <c r="BZ68"/>
  <c r="BY68"/>
  <c r="BW68"/>
  <c r="BV68"/>
  <c r="BQ68"/>
  <c r="BP68"/>
  <c r="BN68"/>
  <c r="BH68"/>
  <c r="BG68"/>
  <c r="BD68"/>
  <c r="BA68"/>
  <c r="AV68"/>
  <c r="AU68"/>
  <c r="AS68"/>
  <c r="AR68"/>
  <c r="AM68"/>
  <c r="AL68"/>
  <c r="AJ68"/>
  <c r="AI68"/>
  <c r="AG68"/>
  <c r="AF68"/>
  <c r="AA68"/>
  <c r="Z68"/>
  <c r="X68"/>
  <c r="W68"/>
  <c r="R68"/>
  <c r="Q68"/>
  <c r="O68"/>
  <c r="N68"/>
  <c r="L68"/>
  <c r="K68"/>
  <c r="I68"/>
  <c r="H68"/>
  <c r="I26" i="13"/>
  <c r="AT70" i="3" l="1"/>
  <c r="AB70"/>
  <c r="Y70"/>
  <c r="S70"/>
  <c r="CJ70"/>
  <c r="CM70"/>
  <c r="AN70"/>
  <c r="BO70"/>
  <c r="AZ70"/>
  <c r="AQ70"/>
  <c r="V70"/>
  <c r="AW70"/>
  <c r="BL70"/>
  <c r="BX70"/>
  <c r="AH70"/>
  <c r="P70"/>
  <c r="AK70"/>
  <c r="C55" i="9"/>
  <c r="DO68" i="12"/>
  <c r="DQ68" s="1"/>
  <c r="DO10"/>
  <c r="DO8" s="1"/>
  <c r="DO170" s="1"/>
  <c r="CL68"/>
  <c r="GB68"/>
  <c r="AX68"/>
  <c r="S68"/>
  <c r="EH68"/>
  <c r="FA68"/>
  <c r="DC68"/>
  <c r="CC68"/>
  <c r="DV68"/>
  <c r="EO68"/>
  <c r="FG68"/>
  <c r="BS68"/>
  <c r="U68"/>
  <c r="AP68"/>
  <c r="CB68"/>
  <c r="CT68"/>
  <c r="DT68"/>
  <c r="AC68"/>
  <c r="BO68"/>
  <c r="EG68"/>
  <c r="J68"/>
  <c r="DD68"/>
  <c r="BX68"/>
  <c r="GE68"/>
  <c r="Y68"/>
  <c r="CA68"/>
  <c r="EU68"/>
  <c r="FY68"/>
  <c r="T68"/>
  <c r="AO68"/>
  <c r="CK68"/>
  <c r="EL68"/>
  <c r="FD68"/>
  <c r="M68"/>
  <c r="P68"/>
  <c r="BT68"/>
  <c r="AB68"/>
  <c r="AD68"/>
  <c r="CU68"/>
  <c r="DU68"/>
  <c r="M55" i="9"/>
  <c r="BI70" i="3"/>
  <c r="BR70"/>
  <c r="M70"/>
  <c r="G70"/>
  <c r="G68" i="12" l="1"/>
  <c r="V68"/>
  <c r="BU68"/>
  <c r="EI68"/>
  <c r="BK68"/>
  <c r="BL68" s="1"/>
  <c r="BE68"/>
  <c r="BF68" s="1"/>
  <c r="C70" i="3"/>
  <c r="B68" i="12"/>
  <c r="BB68"/>
  <c r="BC68" s="1"/>
  <c r="D70" i="3" l="1"/>
  <c r="AY68" i="12"/>
  <c r="AZ68" s="1"/>
  <c r="C68" l="1"/>
  <c r="D68" l="1"/>
  <c r="M75" i="9" l="1"/>
  <c r="GM166" i="12" l="1"/>
  <c r="GL166"/>
  <c r="GL10"/>
  <c r="GM10"/>
  <c r="GM9"/>
  <c r="GL9"/>
  <c r="K9" i="9"/>
  <c r="L9"/>
  <c r="L8" s="1"/>
  <c r="L131" s="1"/>
  <c r="EN9" i="12"/>
  <c r="EM9"/>
  <c r="EM8" s="1"/>
  <c r="EK9"/>
  <c r="EK8" s="1"/>
  <c r="EJ9"/>
  <c r="EJ8" s="1"/>
  <c r="EH9"/>
  <c r="EG9"/>
  <c r="EG8" s="1"/>
  <c r="EG166"/>
  <c r="EH166"/>
  <c r="EJ166"/>
  <c r="EJ170" s="1"/>
  <c r="EK166"/>
  <c r="EK170" s="1"/>
  <c r="EM166"/>
  <c r="EN166"/>
  <c r="EL170" l="1"/>
  <c r="EM170"/>
  <c r="EG170"/>
  <c r="EO9"/>
  <c r="EI9"/>
  <c r="EL8"/>
  <c r="EL9"/>
  <c r="EH8"/>
  <c r="EI8" s="1"/>
  <c r="EN8"/>
  <c r="EO8" s="1"/>
  <c r="GM8"/>
  <c r="GM170" s="1"/>
  <c r="GL8"/>
  <c r="GL170" s="1"/>
  <c r="GN9"/>
  <c r="K10" i="9"/>
  <c r="K8" s="1"/>
  <c r="K131" s="1"/>
  <c r="EH170" i="12" l="1"/>
  <c r="EI170" s="1"/>
  <c r="EN170"/>
  <c r="EO170" s="1"/>
  <c r="M10" i="9"/>
  <c r="GN170" i="12"/>
  <c r="GN8"/>
  <c r="M8" i="9" l="1"/>
  <c r="M131" l="1"/>
  <c r="E165" i="3"/>
  <c r="F165"/>
  <c r="H165"/>
  <c r="I165"/>
  <c r="K165"/>
  <c r="L165"/>
  <c r="N165"/>
  <c r="O165"/>
  <c r="Q165"/>
  <c r="R165"/>
  <c r="T165"/>
  <c r="U165"/>
  <c r="W165"/>
  <c r="X165"/>
  <c r="Z165"/>
  <c r="AA165"/>
  <c r="AC165"/>
  <c r="AD165"/>
  <c r="AF165"/>
  <c r="AG165"/>
  <c r="AI165"/>
  <c r="AJ165"/>
  <c r="AL165"/>
  <c r="AM165"/>
  <c r="AO165"/>
  <c r="AP165"/>
  <c r="AR165"/>
  <c r="AS165"/>
  <c r="AU165"/>
  <c r="AV165"/>
  <c r="AX165"/>
  <c r="AY165"/>
  <c r="BA165"/>
  <c r="BB165"/>
  <c r="BD165"/>
  <c r="BE165"/>
  <c r="BG165"/>
  <c r="BH165"/>
  <c r="BJ165"/>
  <c r="BK165"/>
  <c r="BM165"/>
  <c r="BN165"/>
  <c r="BP165"/>
  <c r="BQ165"/>
  <c r="BS165"/>
  <c r="BT165"/>
  <c r="BV165"/>
  <c r="BW165"/>
  <c r="BY165"/>
  <c r="BZ165"/>
  <c r="CB165"/>
  <c r="CC165"/>
  <c r="CE165"/>
  <c r="CF165"/>
  <c r="CH165"/>
  <c r="CI165"/>
  <c r="CK165"/>
  <c r="CL165"/>
  <c r="CN165"/>
  <c r="CO165"/>
  <c r="V165" l="1"/>
  <c r="CD165"/>
  <c r="AH165"/>
  <c r="BC165"/>
  <c r="CA165"/>
  <c r="CM165"/>
  <c r="BO165"/>
  <c r="AT165"/>
  <c r="S165"/>
  <c r="G165"/>
  <c r="CJ165"/>
  <c r="BU165"/>
  <c r="AZ165"/>
  <c r="AE165"/>
  <c r="Y165"/>
  <c r="CG165"/>
  <c r="BL165"/>
  <c r="BF165"/>
  <c r="AQ165"/>
  <c r="AK165"/>
  <c r="P165"/>
  <c r="J165"/>
  <c r="BX165"/>
  <c r="BR165"/>
  <c r="BI165"/>
  <c r="AN165"/>
  <c r="AB165"/>
  <c r="CP165"/>
  <c r="K17" i="13"/>
  <c r="GJ166" i="12"/>
  <c r="GI166"/>
  <c r="GJ9"/>
  <c r="GI9"/>
  <c r="GK9" l="1"/>
  <c r="GI10"/>
  <c r="GI8" s="1"/>
  <c r="GI170" s="1"/>
  <c r="GJ10"/>
  <c r="GJ8" s="1"/>
  <c r="GK8" l="1"/>
  <c r="GJ170"/>
  <c r="GK170" s="1"/>
  <c r="GG166" l="1"/>
  <c r="GF166"/>
  <c r="GG9"/>
  <c r="GF9"/>
  <c r="GH166" l="1"/>
  <c r="GG10"/>
  <c r="GG8" s="1"/>
  <c r="GG170" s="1"/>
  <c r="GF10"/>
  <c r="GF8" s="1"/>
  <c r="GF170" s="1"/>
  <c r="AM127" i="9"/>
  <c r="AL127"/>
  <c r="AL9"/>
  <c r="AN127" l="1"/>
  <c r="AM10"/>
  <c r="GH170" i="12"/>
  <c r="AL10" i="9"/>
  <c r="AL8" s="1"/>
  <c r="AL131" s="1"/>
  <c r="AM9"/>
  <c r="AM8" l="1"/>
  <c r="AM131" l="1"/>
  <c r="AN131" s="1"/>
  <c r="D165" i="3" l="1"/>
  <c r="GC10" i="12" l="1"/>
  <c r="FZ10"/>
  <c r="FW10"/>
  <c r="FT10"/>
  <c r="FQ10"/>
  <c r="FN10"/>
  <c r="FK10"/>
  <c r="FH10"/>
  <c r="FE10"/>
  <c r="FB10"/>
  <c r="EY10"/>
  <c r="EV10"/>
  <c r="ES10"/>
  <c r="EP10"/>
  <c r="ED10"/>
  <c r="DR10"/>
  <c r="DL10"/>
  <c r="BS10"/>
  <c r="BG10"/>
  <c r="AL10"/>
  <c r="Q10"/>
  <c r="N10"/>
  <c r="GC9"/>
  <c r="FZ9"/>
  <c r="FW9"/>
  <c r="FT9"/>
  <c r="FQ9"/>
  <c r="FN9"/>
  <c r="FK9"/>
  <c r="FH9"/>
  <c r="FE9"/>
  <c r="FB9"/>
  <c r="EY9"/>
  <c r="EV9"/>
  <c r="ES9"/>
  <c r="EP9"/>
  <c r="ED9"/>
  <c r="EF9" s="1"/>
  <c r="DR9"/>
  <c r="DL9"/>
  <c r="BS9"/>
  <c r="BG9"/>
  <c r="AL9"/>
  <c r="Q9"/>
  <c r="GC166"/>
  <c r="B9" l="1"/>
  <c r="GD166"/>
  <c r="GE166" s="1"/>
  <c r="GD9"/>
  <c r="GE9" s="1"/>
  <c r="GA166"/>
  <c r="FZ166"/>
  <c r="FZ8"/>
  <c r="GA10"/>
  <c r="GA9"/>
  <c r="FX166"/>
  <c r="FW166"/>
  <c r="FX9"/>
  <c r="FU166"/>
  <c r="FT166"/>
  <c r="FU10"/>
  <c r="FU9"/>
  <c r="FR166"/>
  <c r="FQ166"/>
  <c r="FR10"/>
  <c r="FR9"/>
  <c r="FQ8"/>
  <c r="ED166"/>
  <c r="ED8"/>
  <c r="EF8" s="1"/>
  <c r="FO166"/>
  <c r="FN166"/>
  <c r="FO10"/>
  <c r="FO9"/>
  <c r="CO9" i="3"/>
  <c r="CN9"/>
  <c r="CO8"/>
  <c r="CN8"/>
  <c r="FV166" i="12" l="1"/>
  <c r="GB166"/>
  <c r="ED170"/>
  <c r="EF170" s="1"/>
  <c r="FZ170"/>
  <c r="FQ170"/>
  <c r="FU8"/>
  <c r="FU170" s="1"/>
  <c r="CO7" i="3"/>
  <c r="CO169" s="1"/>
  <c r="FO8" i="12"/>
  <c r="FO170" s="1"/>
  <c r="GC8"/>
  <c r="GC170" s="1"/>
  <c r="GD10"/>
  <c r="GD8" s="1"/>
  <c r="GB9"/>
  <c r="GA8"/>
  <c r="GB8" s="1"/>
  <c r="FY9"/>
  <c r="FX10"/>
  <c r="FX8" s="1"/>
  <c r="FW8"/>
  <c r="FW170" s="1"/>
  <c r="FT8"/>
  <c r="FS9"/>
  <c r="FR8"/>
  <c r="FS8" s="1"/>
  <c r="FN8"/>
  <c r="FN170" s="1"/>
  <c r="CP8" i="3"/>
  <c r="CN7"/>
  <c r="C14" i="13" l="1"/>
  <c r="CP7" i="3"/>
  <c r="GD170" i="12"/>
  <c r="GE170" s="1"/>
  <c r="GE8"/>
  <c r="GA170"/>
  <c r="GB170" s="1"/>
  <c r="FX170"/>
  <c r="FY170" s="1"/>
  <c r="FY8"/>
  <c r="FT170"/>
  <c r="FV170" s="1"/>
  <c r="FR170"/>
  <c r="FS170" s="1"/>
  <c r="FP170"/>
  <c r="CN169" i="3"/>
  <c r="CP169" s="1"/>
  <c r="C47" i="13" l="1"/>
  <c r="B10" i="12" l="1"/>
  <c r="FL166" l="1"/>
  <c r="FK166"/>
  <c r="FL10"/>
  <c r="FL9"/>
  <c r="FI166"/>
  <c r="FH166"/>
  <c r="FI9"/>
  <c r="FF166"/>
  <c r="FE166"/>
  <c r="FF9"/>
  <c r="AJ127" i="9"/>
  <c r="AI127"/>
  <c r="AJ10"/>
  <c r="AI10"/>
  <c r="AI9"/>
  <c r="AG127"/>
  <c r="AF127"/>
  <c r="AG10"/>
  <c r="AF9"/>
  <c r="CL9" i="3"/>
  <c r="CK9"/>
  <c r="CL8"/>
  <c r="CK8"/>
  <c r="FC166" i="12"/>
  <c r="FB166"/>
  <c r="FC9"/>
  <c r="EZ166"/>
  <c r="EY166"/>
  <c r="EZ10"/>
  <c r="EZ9"/>
  <c r="AD127" i="9"/>
  <c r="AC127"/>
  <c r="AD10"/>
  <c r="AC9"/>
  <c r="EW166" i="12"/>
  <c r="EV166"/>
  <c r="EW10"/>
  <c r="EW9"/>
  <c r="ET166"/>
  <c r="ES166"/>
  <c r="ET10"/>
  <c r="ET9"/>
  <c r="EQ166"/>
  <c r="EP166"/>
  <c r="EQ10"/>
  <c r="EQ9"/>
  <c r="AA127" i="9"/>
  <c r="Z127"/>
  <c r="Z9"/>
  <c r="X127"/>
  <c r="W127"/>
  <c r="W9"/>
  <c r="U127"/>
  <c r="T127"/>
  <c r="U9"/>
  <c r="T9"/>
  <c r="R127"/>
  <c r="Q127"/>
  <c r="Q9"/>
  <c r="Y127" l="1"/>
  <c r="AF10"/>
  <c r="AF8" s="1"/>
  <c r="AF131" s="1"/>
  <c r="X10"/>
  <c r="AA10"/>
  <c r="R10"/>
  <c r="Z10"/>
  <c r="Z8" s="1"/>
  <c r="AC10"/>
  <c r="AC8" s="1"/>
  <c r="AC131" s="1"/>
  <c r="FD166" i="12"/>
  <c r="AB127" i="9"/>
  <c r="S127"/>
  <c r="V127"/>
  <c r="EU166" i="12"/>
  <c r="AI8" i="9"/>
  <c r="AI131" s="1"/>
  <c r="CK7" i="3"/>
  <c r="CK169" s="1"/>
  <c r="CL7"/>
  <c r="CL169" s="1"/>
  <c r="EX9" i="12"/>
  <c r="CM8" i="3"/>
  <c r="ER9" i="12"/>
  <c r="FC10"/>
  <c r="FC8" s="1"/>
  <c r="FK8"/>
  <c r="FK170" s="1"/>
  <c r="FG9"/>
  <c r="EQ8"/>
  <c r="EQ170" s="1"/>
  <c r="FA166"/>
  <c r="FH8"/>
  <c r="FH170" s="1"/>
  <c r="FF10"/>
  <c r="FF8" s="1"/>
  <c r="ES8"/>
  <c r="ES170" s="1"/>
  <c r="EV8"/>
  <c r="EV170" s="1"/>
  <c r="FI10"/>
  <c r="FI8" s="1"/>
  <c r="FB8"/>
  <c r="FB170" s="1"/>
  <c r="FM9"/>
  <c r="FL8"/>
  <c r="FJ9"/>
  <c r="FE8"/>
  <c r="FE170" s="1"/>
  <c r="AJ9" i="9"/>
  <c r="EY8" i="12"/>
  <c r="EY170" s="1"/>
  <c r="AG9" i="9"/>
  <c r="AH127"/>
  <c r="FD9" i="12"/>
  <c r="FA9"/>
  <c r="EZ8"/>
  <c r="AD9" i="9"/>
  <c r="AD8" s="1"/>
  <c r="AE127"/>
  <c r="EW8" i="12"/>
  <c r="EW170" s="1"/>
  <c r="EU9"/>
  <c r="ET8"/>
  <c r="ET170" s="1"/>
  <c r="EP8"/>
  <c r="EP170" s="1"/>
  <c r="AA9" i="9"/>
  <c r="W10"/>
  <c r="W8" s="1"/>
  <c r="W131" s="1"/>
  <c r="X9"/>
  <c r="T10"/>
  <c r="T8" s="1"/>
  <c r="T131" s="1"/>
  <c r="U10"/>
  <c r="Q10"/>
  <c r="Q8" s="1"/>
  <c r="Q131" s="1"/>
  <c r="R9"/>
  <c r="AB10" l="1"/>
  <c r="AH10"/>
  <c r="AA8"/>
  <c r="AA131" s="1"/>
  <c r="AJ8"/>
  <c r="AJ131" s="1"/>
  <c r="AK131" s="1"/>
  <c r="AK9"/>
  <c r="AG8"/>
  <c r="AG131" s="1"/>
  <c r="AH9"/>
  <c r="X8"/>
  <c r="Y8" s="1"/>
  <c r="R8"/>
  <c r="R131" s="1"/>
  <c r="CM169" i="3"/>
  <c r="CM7"/>
  <c r="FG8" i="12"/>
  <c r="Y10" i="9"/>
  <c r="FF170" i="12"/>
  <c r="FG170" s="1"/>
  <c r="Z131" i="9"/>
  <c r="FM8" i="12"/>
  <c r="FL170"/>
  <c r="FM170" s="1"/>
  <c r="FJ8"/>
  <c r="FI170"/>
  <c r="FJ170" s="1"/>
  <c r="FD8"/>
  <c r="FC170"/>
  <c r="FD170" s="1"/>
  <c r="FA8"/>
  <c r="EZ170"/>
  <c r="FA170" s="1"/>
  <c r="AD131" i="9"/>
  <c r="AE131" s="1"/>
  <c r="EX170" i="12"/>
  <c r="EX8"/>
  <c r="EU8"/>
  <c r="EU170"/>
  <c r="ER8"/>
  <c r="ER170"/>
  <c r="U8" i="9"/>
  <c r="S10"/>
  <c r="AH131" l="1"/>
  <c r="AB8"/>
  <c r="AK8"/>
  <c r="AH8"/>
  <c r="X131"/>
  <c r="S8"/>
  <c r="S131"/>
  <c r="AB131"/>
  <c r="U131"/>
  <c r="V131" s="1"/>
  <c r="Y131" l="1"/>
  <c r="O9" l="1"/>
  <c r="C17" i="13" l="1"/>
  <c r="L26" l="1"/>
  <c r="CI9" i="3" l="1"/>
  <c r="CH9"/>
  <c r="CI8"/>
  <c r="CH8"/>
  <c r="O127" i="9"/>
  <c r="P127" s="1"/>
  <c r="N9"/>
  <c r="CH7" i="3" l="1"/>
  <c r="CH169" s="1"/>
  <c r="CJ8"/>
  <c r="CI7"/>
  <c r="N10" i="9"/>
  <c r="N8" s="1"/>
  <c r="N131" s="1"/>
  <c r="O10"/>
  <c r="B14" i="13"/>
  <c r="CJ7" i="3" l="1"/>
  <c r="P10" i="9"/>
  <c r="CI169" i="3"/>
  <c r="CJ169" s="1"/>
  <c r="O8" i="9" l="1"/>
  <c r="O131" l="1"/>
  <c r="P131" s="1"/>
  <c r="P8"/>
  <c r="K44" i="13" l="1"/>
  <c r="K29"/>
  <c r="K26"/>
  <c r="CR166" i="12" l="1"/>
  <c r="CQ166"/>
  <c r="CR9"/>
  <c r="CQ9"/>
  <c r="CN166"/>
  <c r="CO9"/>
  <c r="CO8" s="1"/>
  <c r="CO170" s="1"/>
  <c r="CN9"/>
  <c r="CI166"/>
  <c r="CH166"/>
  <c r="CI9"/>
  <c r="CH9"/>
  <c r="CF166"/>
  <c r="CE166"/>
  <c r="CF9"/>
  <c r="CE9"/>
  <c r="CB166" l="1"/>
  <c r="CK166"/>
  <c r="CL9"/>
  <c r="CF10"/>
  <c r="CF8" s="1"/>
  <c r="CL166"/>
  <c r="DV166"/>
  <c r="DU166"/>
  <c r="DV9"/>
  <c r="DU9"/>
  <c r="CC9"/>
  <c r="CC166"/>
  <c r="CB9"/>
  <c r="CK9"/>
  <c r="CR10"/>
  <c r="CI10"/>
  <c r="CI8" s="1"/>
  <c r="CH10"/>
  <c r="CH8" s="1"/>
  <c r="CH170" s="1"/>
  <c r="CE10"/>
  <c r="CE8" s="1"/>
  <c r="CE170" s="1"/>
  <c r="EB166"/>
  <c r="EA166"/>
  <c r="EB9"/>
  <c r="EA9"/>
  <c r="DY166"/>
  <c r="DX166"/>
  <c r="DY9"/>
  <c r="DX9"/>
  <c r="DZ9" l="1"/>
  <c r="DW9"/>
  <c r="EC9"/>
  <c r="DU10"/>
  <c r="DU8" s="1"/>
  <c r="DU170" s="1"/>
  <c r="EA10"/>
  <c r="EA8" s="1"/>
  <c r="EA170" s="1"/>
  <c r="DV10"/>
  <c r="DV8" s="1"/>
  <c r="DV170" s="1"/>
  <c r="CB10"/>
  <c r="CB8" s="1"/>
  <c r="CB170" s="1"/>
  <c r="DY10"/>
  <c r="DY8" s="1"/>
  <c r="CQ10"/>
  <c r="CQ8" s="1"/>
  <c r="CQ170" s="1"/>
  <c r="CN10"/>
  <c r="CN8" s="1"/>
  <c r="CN170" s="1"/>
  <c r="CL8"/>
  <c r="CC10"/>
  <c r="CC8" s="1"/>
  <c r="CC170" s="1"/>
  <c r="CR8"/>
  <c r="CJ10"/>
  <c r="CJ8"/>
  <c r="CI170"/>
  <c r="CJ170" s="1"/>
  <c r="CG8"/>
  <c r="CF170"/>
  <c r="CG170" s="1"/>
  <c r="CG10"/>
  <c r="EB10"/>
  <c r="DX10"/>
  <c r="DX8" s="1"/>
  <c r="DX170" s="1"/>
  <c r="CL170" l="1"/>
  <c r="DW8"/>
  <c r="DZ8"/>
  <c r="CP170"/>
  <c r="CP8"/>
  <c r="CS10"/>
  <c r="CK10"/>
  <c r="CP10"/>
  <c r="CS8"/>
  <c r="CR170"/>
  <c r="CS170" s="1"/>
  <c r="EB8"/>
  <c r="DY170"/>
  <c r="DZ170" s="1"/>
  <c r="CK8" l="1"/>
  <c r="CK170" s="1"/>
  <c r="EB170"/>
  <c r="EC170" s="1"/>
  <c r="EC8"/>
  <c r="BY8" i="3" l="1"/>
  <c r="B9" i="9" l="1"/>
  <c r="E8" i="3" l="1"/>
  <c r="F8"/>
  <c r="H8"/>
  <c r="I8"/>
  <c r="K8"/>
  <c r="L8"/>
  <c r="N8"/>
  <c r="O8"/>
  <c r="Q8"/>
  <c r="R8"/>
  <c r="T8"/>
  <c r="U8"/>
  <c r="W8"/>
  <c r="X8"/>
  <c r="Z8"/>
  <c r="AA8"/>
  <c r="AC8"/>
  <c r="AD8"/>
  <c r="AF8"/>
  <c r="AG8"/>
  <c r="AI8"/>
  <c r="AJ8"/>
  <c r="AL8"/>
  <c r="AM8"/>
  <c r="AO8"/>
  <c r="AP8"/>
  <c r="AR8"/>
  <c r="AS8"/>
  <c r="AU8"/>
  <c r="AV8"/>
  <c r="AX8"/>
  <c r="AY8"/>
  <c r="BA8"/>
  <c r="BB8"/>
  <c r="BD8"/>
  <c r="BE8"/>
  <c r="BG8"/>
  <c r="BH8"/>
  <c r="BJ8"/>
  <c r="BK8"/>
  <c r="BM8"/>
  <c r="BN8"/>
  <c r="BP8"/>
  <c r="BQ8"/>
  <c r="BS8"/>
  <c r="BT8"/>
  <c r="BV8"/>
  <c r="BW8"/>
  <c r="BZ8"/>
  <c r="CB8"/>
  <c r="CC8"/>
  <c r="CE8"/>
  <c r="CF8"/>
  <c r="E9"/>
  <c r="F9"/>
  <c r="H9"/>
  <c r="I9"/>
  <c r="K9"/>
  <c r="N9"/>
  <c r="O9"/>
  <c r="Q9"/>
  <c r="R9"/>
  <c r="T9"/>
  <c r="U9"/>
  <c r="W9"/>
  <c r="X9"/>
  <c r="Z9"/>
  <c r="AA9"/>
  <c r="AC9"/>
  <c r="AD9"/>
  <c r="AF9"/>
  <c r="AG9"/>
  <c r="AI9"/>
  <c r="AJ9"/>
  <c r="AL9"/>
  <c r="AM9"/>
  <c r="AO9"/>
  <c r="AP9"/>
  <c r="AR9"/>
  <c r="AS9"/>
  <c r="AU9"/>
  <c r="AV9"/>
  <c r="AX9"/>
  <c r="AY9"/>
  <c r="BA9"/>
  <c r="BB9"/>
  <c r="BD9"/>
  <c r="BE9"/>
  <c r="BG9"/>
  <c r="BH9"/>
  <c r="BJ9"/>
  <c r="BK9"/>
  <c r="BM9"/>
  <c r="BN9"/>
  <c r="BP9"/>
  <c r="BQ9"/>
  <c r="BS9"/>
  <c r="BT9"/>
  <c r="BV9"/>
  <c r="BW9"/>
  <c r="BY9"/>
  <c r="BY7" s="1"/>
  <c r="BZ9"/>
  <c r="CB9"/>
  <c r="CC9"/>
  <c r="CE9"/>
  <c r="CF9"/>
  <c r="B8" l="1"/>
  <c r="AO7"/>
  <c r="AC7"/>
  <c r="Q7"/>
  <c r="BJ7"/>
  <c r="AX7"/>
  <c r="AL7"/>
  <c r="Z7"/>
  <c r="N7"/>
  <c r="H7"/>
  <c r="BA7"/>
  <c r="CA8"/>
  <c r="BR8"/>
  <c r="BL8"/>
  <c r="BF8"/>
  <c r="AZ8"/>
  <c r="AT8"/>
  <c r="AN8"/>
  <c r="AH8"/>
  <c r="AB8"/>
  <c r="V8"/>
  <c r="P8"/>
  <c r="BI8"/>
  <c r="BC8"/>
  <c r="AW8"/>
  <c r="AQ8"/>
  <c r="AK8"/>
  <c r="AE8"/>
  <c r="Y8"/>
  <c r="BN7"/>
  <c r="CC7"/>
  <c r="I7"/>
  <c r="CD8"/>
  <c r="BX8"/>
  <c r="G8"/>
  <c r="BQ7"/>
  <c r="BE7"/>
  <c r="AS7"/>
  <c r="U7"/>
  <c r="BZ7"/>
  <c r="CA7" s="1"/>
  <c r="CG8"/>
  <c r="BO8"/>
  <c r="BB7"/>
  <c r="AP7"/>
  <c r="AP169" s="1"/>
  <c r="S8"/>
  <c r="J8"/>
  <c r="E7"/>
  <c r="BV7"/>
  <c r="BM7"/>
  <c r="K7"/>
  <c r="CF7"/>
  <c r="CB7"/>
  <c r="AJ7"/>
  <c r="AD7"/>
  <c r="X7"/>
  <c r="T7"/>
  <c r="BS7"/>
  <c r="BK7"/>
  <c r="BT7"/>
  <c r="BD7"/>
  <c r="AU7"/>
  <c r="O7"/>
  <c r="CE7"/>
  <c r="AI7"/>
  <c r="W7"/>
  <c r="R7"/>
  <c r="BW7"/>
  <c r="BG7"/>
  <c r="BP7"/>
  <c r="BH7"/>
  <c r="AY7"/>
  <c r="AF7"/>
  <c r="AV7"/>
  <c r="AR7"/>
  <c r="AM7"/>
  <c r="AG7"/>
  <c r="AA7"/>
  <c r="F7"/>
  <c r="C8"/>
  <c r="AB7" l="1"/>
  <c r="S7"/>
  <c r="P7"/>
  <c r="BL7"/>
  <c r="AZ7"/>
  <c r="AN7"/>
  <c r="AE7"/>
  <c r="AQ7"/>
  <c r="BC7"/>
  <c r="J7"/>
  <c r="AK7"/>
  <c r="BO7"/>
  <c r="CG7"/>
  <c r="D8"/>
  <c r="V7"/>
  <c r="BF7"/>
  <c r="CD7"/>
  <c r="AH7"/>
  <c r="Y7"/>
  <c r="G7"/>
  <c r="AW7"/>
  <c r="BI7"/>
  <c r="BX7"/>
  <c r="AT7"/>
  <c r="BR7"/>
  <c r="E166" i="12"/>
  <c r="H166"/>
  <c r="I166"/>
  <c r="K166"/>
  <c r="L166"/>
  <c r="O166"/>
  <c r="Q166"/>
  <c r="R166"/>
  <c r="T166"/>
  <c r="W166"/>
  <c r="X166"/>
  <c r="Z166"/>
  <c r="AA166"/>
  <c r="AC166"/>
  <c r="AF166"/>
  <c r="AG166"/>
  <c r="AI166"/>
  <c r="AJ166"/>
  <c r="AL166"/>
  <c r="AM166"/>
  <c r="AO166"/>
  <c r="AP166"/>
  <c r="AR166"/>
  <c r="AS166"/>
  <c r="AU166"/>
  <c r="AV166"/>
  <c r="AX166"/>
  <c r="AY166"/>
  <c r="BA166"/>
  <c r="BB166"/>
  <c r="BD166"/>
  <c r="BE166"/>
  <c r="BG166"/>
  <c r="BH166"/>
  <c r="BK166"/>
  <c r="BN166"/>
  <c r="BP166"/>
  <c r="BQ166"/>
  <c r="BT166"/>
  <c r="BV166"/>
  <c r="BW166"/>
  <c r="BY166"/>
  <c r="BZ166"/>
  <c r="CT166"/>
  <c r="CW166"/>
  <c r="CX166"/>
  <c r="CZ166"/>
  <c r="DA166"/>
  <c r="DC166"/>
  <c r="DD166"/>
  <c r="DF166"/>
  <c r="DG166"/>
  <c r="DI166"/>
  <c r="DJ166"/>
  <c r="DL166"/>
  <c r="DM166"/>
  <c r="DP166"/>
  <c r="DR166"/>
  <c r="DS166"/>
  <c r="DD9"/>
  <c r="CU9"/>
  <c r="BT9"/>
  <c r="BS166"/>
  <c r="BK9"/>
  <c r="AY9"/>
  <c r="AO9"/>
  <c r="AD166"/>
  <c r="U9"/>
  <c r="T9"/>
  <c r="H9"/>
  <c r="I9"/>
  <c r="K9"/>
  <c r="L9"/>
  <c r="O9"/>
  <c r="R9"/>
  <c r="W9"/>
  <c r="X9"/>
  <c r="Z9"/>
  <c r="AA9"/>
  <c r="AF9"/>
  <c r="AG9"/>
  <c r="AI9"/>
  <c r="AJ9"/>
  <c r="AM9"/>
  <c r="AP9"/>
  <c r="AR9"/>
  <c r="AS9"/>
  <c r="AU9"/>
  <c r="AV9"/>
  <c r="AX9"/>
  <c r="BA9"/>
  <c r="BB9"/>
  <c r="BD9"/>
  <c r="BE9"/>
  <c r="BH9"/>
  <c r="BN9"/>
  <c r="BP9"/>
  <c r="BQ9"/>
  <c r="BV9"/>
  <c r="BW9"/>
  <c r="BY9"/>
  <c r="BZ9"/>
  <c r="CW9"/>
  <c r="CX9"/>
  <c r="CZ9"/>
  <c r="DA9"/>
  <c r="DC9"/>
  <c r="DF9"/>
  <c r="DG9"/>
  <c r="DI9"/>
  <c r="DJ9"/>
  <c r="DM9"/>
  <c r="DP9"/>
  <c r="DS9"/>
  <c r="E9" i="9"/>
  <c r="F9"/>
  <c r="E127"/>
  <c r="F127"/>
  <c r="C9"/>
  <c r="CY9" i="12" l="1"/>
  <c r="DB9"/>
  <c r="DN166"/>
  <c r="B7" i="3"/>
  <c r="BU166" i="12"/>
  <c r="DK9"/>
  <c r="AT9"/>
  <c r="S9"/>
  <c r="CY166"/>
  <c r="BX166"/>
  <c r="DB166"/>
  <c r="CA166"/>
  <c r="DQ166"/>
  <c r="BL166"/>
  <c r="BF166"/>
  <c r="AZ166"/>
  <c r="AK166"/>
  <c r="AB166"/>
  <c r="P166"/>
  <c r="BO166"/>
  <c r="BC166"/>
  <c r="AH166"/>
  <c r="Y166"/>
  <c r="AQ9"/>
  <c r="DH9"/>
  <c r="BI9"/>
  <c r="AW9"/>
  <c r="J9"/>
  <c r="BU9"/>
  <c r="P9"/>
  <c r="DQ9"/>
  <c r="BX9"/>
  <c r="AN9"/>
  <c r="M9"/>
  <c r="DT9"/>
  <c r="CA9"/>
  <c r="G9"/>
  <c r="DE9"/>
  <c r="G127" i="9"/>
  <c r="AB9" i="12"/>
  <c r="V9"/>
  <c r="Y9"/>
  <c r="AE166"/>
  <c r="CU166"/>
  <c r="U166"/>
  <c r="BW10"/>
  <c r="AA10"/>
  <c r="BK10"/>
  <c r="DG10"/>
  <c r="DC10"/>
  <c r="CW10"/>
  <c r="AD10"/>
  <c r="W10"/>
  <c r="DA10"/>
  <c r="AS10"/>
  <c r="I10"/>
  <c r="BD10"/>
  <c r="AO10"/>
  <c r="CT9"/>
  <c r="CV9" s="1"/>
  <c r="AC9"/>
  <c r="AD9"/>
  <c r="BZ10"/>
  <c r="AC10"/>
  <c r="AY10"/>
  <c r="Z10"/>
  <c r="H10"/>
  <c r="DF10"/>
  <c r="AR10"/>
  <c r="DP10"/>
  <c r="BB10"/>
  <c r="AU10"/>
  <c r="AF10"/>
  <c r="U10"/>
  <c r="DI10"/>
  <c r="CU10"/>
  <c r="BY10"/>
  <c r="BQ10"/>
  <c r="AX10"/>
  <c r="AJ10"/>
  <c r="R10"/>
  <c r="K10"/>
  <c r="DJ10"/>
  <c r="CZ10"/>
  <c r="BV10"/>
  <c r="BN10"/>
  <c r="AV10"/>
  <c r="AG10"/>
  <c r="O10"/>
  <c r="L10"/>
  <c r="CX10"/>
  <c r="BP10"/>
  <c r="BH10"/>
  <c r="BE10"/>
  <c r="AP10"/>
  <c r="AI10"/>
  <c r="T10"/>
  <c r="DS10"/>
  <c r="DM10"/>
  <c r="DD10"/>
  <c r="CT10"/>
  <c r="BT10"/>
  <c r="BA10"/>
  <c r="AM10"/>
  <c r="X10"/>
  <c r="DR8"/>
  <c r="DR170" s="1"/>
  <c r="C127" i="9"/>
  <c r="B10" l="1"/>
  <c r="B8" s="1"/>
  <c r="B131" s="1"/>
  <c r="BA8" i="12"/>
  <c r="BA170" s="1"/>
  <c r="BP8"/>
  <c r="BP170" s="1"/>
  <c r="AU8"/>
  <c r="AU170" s="1"/>
  <c r="AR8"/>
  <c r="AR170" s="1"/>
  <c r="H8"/>
  <c r="DL8"/>
  <c r="DL170" s="1"/>
  <c r="AO8"/>
  <c r="AO170" s="1"/>
  <c r="BS8"/>
  <c r="BS170" s="1"/>
  <c r="CV166"/>
  <c r="Q8"/>
  <c r="AI8"/>
  <c r="AI170" s="1"/>
  <c r="CZ8"/>
  <c r="CZ170" s="1"/>
  <c r="AX8"/>
  <c r="AX170" s="1"/>
  <c r="DI8"/>
  <c r="DI170" s="1"/>
  <c r="AF8"/>
  <c r="AF170" s="1"/>
  <c r="BM170"/>
  <c r="DF8"/>
  <c r="DF170" s="1"/>
  <c r="CT8"/>
  <c r="CT170" s="1"/>
  <c r="W8"/>
  <c r="W170" s="1"/>
  <c r="DC8"/>
  <c r="DC170" s="1"/>
  <c r="V166"/>
  <c r="BY8"/>
  <c r="BY170" s="1"/>
  <c r="DP8"/>
  <c r="DP170" s="1"/>
  <c r="BG8"/>
  <c r="BG170" s="1"/>
  <c r="AL8"/>
  <c r="AL170" s="1"/>
  <c r="CW8"/>
  <c r="CW170" s="1"/>
  <c r="T8"/>
  <c r="T170" s="1"/>
  <c r="BV8"/>
  <c r="K8"/>
  <c r="BJ170"/>
  <c r="Z8"/>
  <c r="Z170" s="1"/>
  <c r="BD8"/>
  <c r="BD170" s="1"/>
  <c r="E8"/>
  <c r="E170" s="1"/>
  <c r="DM8"/>
  <c r="DM170" s="1"/>
  <c r="X8"/>
  <c r="AM8"/>
  <c r="AM170" s="1"/>
  <c r="BT8"/>
  <c r="BT170" s="1"/>
  <c r="BE8"/>
  <c r="BF10"/>
  <c r="L8"/>
  <c r="AG8"/>
  <c r="BN8"/>
  <c r="BO10"/>
  <c r="R8"/>
  <c r="AJ8"/>
  <c r="AY8"/>
  <c r="AZ10"/>
  <c r="BZ8"/>
  <c r="BZ170" s="1"/>
  <c r="DG8"/>
  <c r="BW8"/>
  <c r="BW170" s="1"/>
  <c r="DS8"/>
  <c r="BQ8"/>
  <c r="BR10"/>
  <c r="CU8"/>
  <c r="BB8"/>
  <c r="BC10"/>
  <c r="I8"/>
  <c r="DA8"/>
  <c r="AP8"/>
  <c r="AV8"/>
  <c r="DJ8"/>
  <c r="U8"/>
  <c r="U170" s="1"/>
  <c r="CD10"/>
  <c r="AA8"/>
  <c r="AA170" s="1"/>
  <c r="DD8"/>
  <c r="BH8"/>
  <c r="CX8"/>
  <c r="O8"/>
  <c r="AS8"/>
  <c r="BK8"/>
  <c r="BL10"/>
  <c r="C10" i="9"/>
  <c r="D9"/>
  <c r="CM10" i="12"/>
  <c r="AD8"/>
  <c r="C166"/>
  <c r="AC8"/>
  <c r="AC170" s="1"/>
  <c r="CY8" l="1"/>
  <c r="CV8"/>
  <c r="DB8"/>
  <c r="Y8"/>
  <c r="AB170"/>
  <c r="V170"/>
  <c r="K170"/>
  <c r="H170"/>
  <c r="Q170"/>
  <c r="BV170"/>
  <c r="D166"/>
  <c r="X170"/>
  <c r="Y170" s="1"/>
  <c r="CA170"/>
  <c r="CA8"/>
  <c r="AN170"/>
  <c r="AB8"/>
  <c r="BU170"/>
  <c r="BU8"/>
  <c r="DK8"/>
  <c r="DJ170"/>
  <c r="DK170" s="1"/>
  <c r="BK170"/>
  <c r="BL170" s="1"/>
  <c r="BL8"/>
  <c r="CX170"/>
  <c r="CY170" s="1"/>
  <c r="DE8"/>
  <c r="DD170"/>
  <c r="DE170" s="1"/>
  <c r="J8"/>
  <c r="I170"/>
  <c r="BC8"/>
  <c r="BB170"/>
  <c r="BC170" s="1"/>
  <c r="DT8"/>
  <c r="DS170"/>
  <c r="AJ170"/>
  <c r="AK170" s="1"/>
  <c r="BN170"/>
  <c r="BO170" s="1"/>
  <c r="BO8"/>
  <c r="M8"/>
  <c r="L170"/>
  <c r="G8"/>
  <c r="G170"/>
  <c r="DW170"/>
  <c r="CD8"/>
  <c r="AW8"/>
  <c r="AV170"/>
  <c r="AW170" s="1"/>
  <c r="AQ8"/>
  <c r="AP170"/>
  <c r="AQ170" s="1"/>
  <c r="AD170"/>
  <c r="AE170" s="1"/>
  <c r="AT8"/>
  <c r="AS170"/>
  <c r="AT170" s="1"/>
  <c r="O170"/>
  <c r="BI8"/>
  <c r="BH170"/>
  <c r="BI170" s="1"/>
  <c r="DA170"/>
  <c r="DB170" s="1"/>
  <c r="BR8"/>
  <c r="BQ170"/>
  <c r="BR170" s="1"/>
  <c r="DH8"/>
  <c r="DG170"/>
  <c r="DH170" s="1"/>
  <c r="AZ8"/>
  <c r="AY170"/>
  <c r="AZ170" s="1"/>
  <c r="S8"/>
  <c r="R170"/>
  <c r="AG170"/>
  <c r="AH170" s="1"/>
  <c r="BF8"/>
  <c r="BE170"/>
  <c r="BF170" s="1"/>
  <c r="V8"/>
  <c r="DN170"/>
  <c r="CU170"/>
  <c r="CV170" s="1"/>
  <c r="AN8"/>
  <c r="BX8"/>
  <c r="CM8"/>
  <c r="CM170"/>
  <c r="DT170" l="1"/>
  <c r="BX170"/>
  <c r="M170"/>
  <c r="S170"/>
  <c r="J170"/>
  <c r="CD170"/>
  <c r="C32" i="13" l="1"/>
  <c r="L32"/>
  <c r="K32"/>
  <c r="I32"/>
  <c r="H32"/>
  <c r="J32" l="1"/>
  <c r="F32"/>
  <c r="M32"/>
  <c r="E32"/>
  <c r="B32" l="1"/>
  <c r="G32"/>
  <c r="D32" l="1"/>
  <c r="B17"/>
  <c r="L17"/>
  <c r="I17"/>
  <c r="H17"/>
  <c r="J17" l="1"/>
  <c r="E17"/>
  <c r="M17"/>
  <c r="F17"/>
  <c r="G17" l="1"/>
  <c r="D17" l="1"/>
  <c r="L29" l="1"/>
  <c r="I29"/>
  <c r="H29"/>
  <c r="J29" l="1"/>
  <c r="B29"/>
  <c r="E29"/>
  <c r="C29"/>
  <c r="M29"/>
  <c r="F29"/>
  <c r="G29" l="1"/>
  <c r="D29"/>
  <c r="L41" l="1"/>
  <c r="K41"/>
  <c r="I41"/>
  <c r="H41"/>
  <c r="J41" l="1"/>
  <c r="B41"/>
  <c r="F41"/>
  <c r="M41"/>
  <c r="E41"/>
  <c r="G41" l="1"/>
  <c r="C41"/>
  <c r="D41" l="1"/>
  <c r="L50" l="1"/>
  <c r="K50"/>
  <c r="I50"/>
  <c r="H50"/>
  <c r="F50" l="1"/>
  <c r="J50"/>
  <c r="M50"/>
  <c r="E50"/>
  <c r="C50"/>
  <c r="G50" l="1"/>
  <c r="B23" l="1"/>
  <c r="L23"/>
  <c r="K23"/>
  <c r="I23"/>
  <c r="H23"/>
  <c r="F23" l="1"/>
  <c r="C23"/>
  <c r="J23"/>
  <c r="M23"/>
  <c r="E23"/>
  <c r="G23" l="1"/>
  <c r="D23" l="1"/>
  <c r="L47" l="1"/>
  <c r="K47"/>
  <c r="I47"/>
  <c r="H47"/>
  <c r="F47" l="1"/>
  <c r="J47"/>
  <c r="M47"/>
  <c r="E47"/>
  <c r="B47" l="1"/>
  <c r="G47"/>
  <c r="D47" l="1"/>
  <c r="L35"/>
  <c r="K35"/>
  <c r="I35"/>
  <c r="H35"/>
  <c r="F35" l="1"/>
  <c r="C35"/>
  <c r="M35"/>
  <c r="J35"/>
  <c r="E35"/>
  <c r="G35" l="1"/>
  <c r="L14" l="1"/>
  <c r="K14"/>
  <c r="I14"/>
  <c r="H14"/>
  <c r="J14" l="1"/>
  <c r="F14"/>
  <c r="M14"/>
  <c r="E14"/>
  <c r="G14" l="1"/>
  <c r="D14" l="1"/>
  <c r="L20" l="1"/>
  <c r="K20"/>
  <c r="I20"/>
  <c r="H20"/>
  <c r="B20" l="1"/>
  <c r="F20"/>
  <c r="C20"/>
  <c r="J20"/>
  <c r="M20"/>
  <c r="E20"/>
  <c r="G20" l="1"/>
  <c r="D20" l="1"/>
  <c r="C44" l="1"/>
  <c r="L44"/>
  <c r="M44" s="1"/>
  <c r="I44"/>
  <c r="H44"/>
  <c r="F44"/>
  <c r="B44" l="1"/>
  <c r="J44"/>
  <c r="E44"/>
  <c r="G44" l="1"/>
  <c r="D44"/>
  <c r="H26" l="1"/>
  <c r="B26" l="1"/>
  <c r="F26"/>
  <c r="E26"/>
  <c r="C26"/>
  <c r="M26"/>
  <c r="J26"/>
  <c r="G26" l="1"/>
  <c r="D26"/>
  <c r="L38" l="1"/>
  <c r="K38"/>
  <c r="I38"/>
  <c r="H38"/>
  <c r="C38" l="1"/>
  <c r="F38"/>
  <c r="M38"/>
  <c r="J38"/>
  <c r="E38"/>
  <c r="G38" l="1"/>
  <c r="B38"/>
  <c r="DQ10" i="12" l="1"/>
  <c r="D38" i="13"/>
  <c r="H9"/>
  <c r="I9"/>
  <c r="K9"/>
  <c r="L9"/>
  <c r="H10"/>
  <c r="I10"/>
  <c r="K10"/>
  <c r="L10"/>
  <c r="H11"/>
  <c r="I11"/>
  <c r="K11"/>
  <c r="L11"/>
  <c r="B11"/>
  <c r="H53"/>
  <c r="I53"/>
  <c r="L53"/>
  <c r="K8" l="1"/>
  <c r="C53"/>
  <c r="C57" s="1"/>
  <c r="J11"/>
  <c r="DQ8" i="12"/>
  <c r="E11" i="13"/>
  <c r="F53"/>
  <c r="M9"/>
  <c r="E10"/>
  <c r="E9"/>
  <c r="M11"/>
  <c r="H8"/>
  <c r="H57" s="1"/>
  <c r="I8"/>
  <c r="J53"/>
  <c r="F10"/>
  <c r="J9"/>
  <c r="F9"/>
  <c r="F11"/>
  <c r="L8"/>
  <c r="DQ170" i="12" l="1"/>
  <c r="E8" i="13"/>
  <c r="J8"/>
  <c r="I57"/>
  <c r="G11"/>
  <c r="M8"/>
  <c r="L57"/>
  <c r="G9"/>
  <c r="F8"/>
  <c r="J57" l="1"/>
  <c r="G8"/>
  <c r="F57"/>
  <c r="CV6" i="12" l="1"/>
  <c r="E10" i="9" l="1"/>
  <c r="E8" s="1"/>
  <c r="F10"/>
  <c r="D10"/>
  <c r="F8" l="1"/>
  <c r="E131"/>
  <c r="C8"/>
  <c r="F131" l="1"/>
  <c r="C131"/>
  <c r="D8"/>
  <c r="G131" l="1"/>
  <c r="L9" i="3" l="1"/>
  <c r="L7" l="1"/>
  <c r="M7" s="1"/>
  <c r="M9"/>
  <c r="C9"/>
  <c r="C7" l="1"/>
  <c r="D7" s="1"/>
  <c r="D9"/>
  <c r="X169" l="1"/>
  <c r="AC169"/>
  <c r="BP169"/>
  <c r="BJ169"/>
  <c r="K169"/>
  <c r="AY169"/>
  <c r="AR169"/>
  <c r="O169"/>
  <c r="BD169"/>
  <c r="BW169"/>
  <c r="BS169"/>
  <c r="CB169"/>
  <c r="H169"/>
  <c r="AI169"/>
  <c r="R169"/>
  <c r="AL169"/>
  <c r="BH169"/>
  <c r="AF169"/>
  <c r="N169"/>
  <c r="AU169"/>
  <c r="BM169"/>
  <c r="Z169"/>
  <c r="CE169"/>
  <c r="E169"/>
  <c r="BG169"/>
  <c r="T169"/>
  <c r="BA169"/>
  <c r="P169" l="1"/>
  <c r="BI169"/>
  <c r="AV169"/>
  <c r="W169"/>
  <c r="Y169" s="1"/>
  <c r="AX169"/>
  <c r="AZ169" s="1"/>
  <c r="AO169"/>
  <c r="AQ169" s="1"/>
  <c r="BT169"/>
  <c r="BU169" s="1"/>
  <c r="BN169"/>
  <c r="BO169" s="1"/>
  <c r="BY169"/>
  <c r="AG169"/>
  <c r="AH169" s="1"/>
  <c r="B169"/>
  <c r="AW169" l="1"/>
  <c r="L169"/>
  <c r="M169" s="1"/>
  <c r="Q169"/>
  <c r="BV169"/>
  <c r="BX169" s="1"/>
  <c r="AM169"/>
  <c r="AN169" s="1"/>
  <c r="CC169"/>
  <c r="U169"/>
  <c r="BE169"/>
  <c r="BF169" s="1"/>
  <c r="I169"/>
  <c r="J169" s="1"/>
  <c r="BZ169"/>
  <c r="AA169"/>
  <c r="AB169" s="1"/>
  <c r="AS169"/>
  <c r="AT169" s="1"/>
  <c r="BK169"/>
  <c r="BL169" s="1"/>
  <c r="F169"/>
  <c r="G169" s="1"/>
  <c r="CF169"/>
  <c r="CG169" s="1"/>
  <c r="BB169"/>
  <c r="BQ169"/>
  <c r="BR169" s="1"/>
  <c r="AD169"/>
  <c r="AE169" s="1"/>
  <c r="AJ169"/>
  <c r="AK169" s="1"/>
  <c r="CA169" l="1"/>
  <c r="BC169"/>
  <c r="CD169"/>
  <c r="V169"/>
  <c r="S169"/>
  <c r="C169"/>
  <c r="D169" l="1"/>
  <c r="D11" i="13" l="1"/>
  <c r="C10" i="12"/>
  <c r="B9" i="13"/>
  <c r="C9" i="12"/>
  <c r="B50" i="13" l="1"/>
  <c r="D9" i="12"/>
  <c r="C8"/>
  <c r="C170" s="1"/>
  <c r="D50" i="13" l="1"/>
  <c r="D9"/>
  <c r="E53" l="1"/>
  <c r="K53"/>
  <c r="M53" s="1"/>
  <c r="E57" l="1"/>
  <c r="B53"/>
  <c r="G53"/>
  <c r="K57"/>
  <c r="M57" l="1"/>
  <c r="D53"/>
  <c r="G57"/>
  <c r="N8" i="12" l="1"/>
  <c r="B35" i="13" l="1"/>
  <c r="B10"/>
  <c r="B8" i="12"/>
  <c r="D10"/>
  <c r="P8"/>
  <c r="N170"/>
  <c r="P170" l="1"/>
  <c r="D35" i="13"/>
  <c r="D10"/>
  <c r="B8"/>
  <c r="B170" i="12"/>
  <c r="D8"/>
  <c r="D170" l="1"/>
  <c r="B57" i="13"/>
  <c r="D8"/>
  <c r="D57" l="1"/>
</calcChain>
</file>

<file path=xl/sharedStrings.xml><?xml version="1.0" encoding="utf-8"?>
<sst xmlns="http://schemas.openxmlformats.org/spreadsheetml/2006/main" count="1243" uniqueCount="498">
  <si>
    <t>субвенции на выполнение передаваемых полномочий</t>
  </si>
  <si>
    <t>Советский</t>
  </si>
  <si>
    <t>г. Йошкар-Ола</t>
  </si>
  <si>
    <t>г. Волжск</t>
  </si>
  <si>
    <t>г. Козьмодемьянск</t>
  </si>
  <si>
    <t>Новоторъяльский</t>
  </si>
  <si>
    <t>Всего по МР и ГО</t>
  </si>
  <si>
    <t>Итого по ГО:</t>
  </si>
  <si>
    <t>в том числе</t>
  </si>
  <si>
    <t xml:space="preserve">Уточн.план              </t>
  </si>
  <si>
    <t>000 2 02 15001 04/05 0000 150</t>
  </si>
  <si>
    <t>000 2 02 15002 04/05 0000 150</t>
  </si>
  <si>
    <t>000 2 02 25467 04/05 0000 150</t>
  </si>
  <si>
    <t>000 2 02 30024 04/05 0011 150</t>
  </si>
  <si>
    <t xml:space="preserve">000 2 02 30024 04/05 0012 150 </t>
  </si>
  <si>
    <t xml:space="preserve">000 2 02 30024 04/05 0013 150 </t>
  </si>
  <si>
    <t xml:space="preserve">000 2 02 30024 04/05 0014 150 </t>
  </si>
  <si>
    <t xml:space="preserve">000 2 02 30024 04/05 0020 150 </t>
  </si>
  <si>
    <t>000 2 02 30024 04/05 0040 150</t>
  </si>
  <si>
    <t xml:space="preserve">000 2 02 30024 04/05 0050 150 </t>
  </si>
  <si>
    <t xml:space="preserve">000 2 02 30024 04/05 0060 150 </t>
  </si>
  <si>
    <t xml:space="preserve">000 2 02 30024 04/05 0080 150 </t>
  </si>
  <si>
    <t xml:space="preserve">000 2 02 30024 04/05 0090 150 </t>
  </si>
  <si>
    <t xml:space="preserve">000 2 02 30024 04/05 0100 150
</t>
  </si>
  <si>
    <t xml:space="preserve">000 2 02 30024 04/05 0110 150 </t>
  </si>
  <si>
    <t xml:space="preserve">000 2 02 30024 04/05 0120 150
</t>
  </si>
  <si>
    <t xml:space="preserve">000 2 02 30024 04/05 0130 150
</t>
  </si>
  <si>
    <t xml:space="preserve">000 2 02 30024 04/05 0170 150
</t>
  </si>
  <si>
    <t>000 2 02 30024 04 0200 150</t>
  </si>
  <si>
    <t>000 2 02 20077 04/05 0010 150</t>
  </si>
  <si>
    <t xml:space="preserve">000 2 02 30024 04/05 0030 150 </t>
  </si>
  <si>
    <t>000 2 02 35082 04/05 0000 150</t>
  </si>
  <si>
    <t>000 2 02 29999 05 0050 150</t>
  </si>
  <si>
    <t>000 2 02 20299 04/05 0000 150</t>
  </si>
  <si>
    <t>000 2 02 25555 10/13 0000 150</t>
  </si>
  <si>
    <t>Красностекловарское с/п</t>
  </si>
  <si>
    <t>г/п Советский</t>
  </si>
  <si>
    <t>Медведевское г/п</t>
  </si>
  <si>
    <t>г/п Оршанка</t>
  </si>
  <si>
    <t>г/п Приволжский</t>
  </si>
  <si>
    <t>Азановское с/п</t>
  </si>
  <si>
    <t>Визимьярское с/п</t>
  </si>
  <si>
    <t>г/п Звенигово</t>
  </si>
  <si>
    <t>г/п Килемары</t>
  </si>
  <si>
    <t>г/п Морки</t>
  </si>
  <si>
    <t>г/п Сернур</t>
  </si>
  <si>
    <t>г/п Юрино</t>
  </si>
  <si>
    <t>Ежовское с/п</t>
  </si>
  <si>
    <t>Знаменское с/п</t>
  </si>
  <si>
    <t>Косолаповское с/п</t>
  </si>
  <si>
    <t>Краснооктябрьское г/п</t>
  </si>
  <si>
    <t>Кузнецовское с/п</t>
  </si>
  <si>
    <t>Кундышское с/п</t>
  </si>
  <si>
    <t>Куярское с/п</t>
  </si>
  <si>
    <t>Люльпанское с/п</t>
  </si>
  <si>
    <t>Пекшисолинское с/п</t>
  </si>
  <si>
    <t>Руэмское с/п</t>
  </si>
  <si>
    <t>Шойбулакское с/п</t>
  </si>
  <si>
    <t>Юбилейное с/п</t>
  </si>
  <si>
    <t>г/п Мари-Турек</t>
  </si>
  <si>
    <t>Алексеевское с/п</t>
  </si>
  <si>
    <t>Большепаратское с/п</t>
  </si>
  <si>
    <t>Виловатовское с/п</t>
  </si>
  <si>
    <t>Вятское с/п</t>
  </si>
  <si>
    <t>Исменецкая с/п</t>
  </si>
  <si>
    <t>Казанское с/п</t>
  </si>
  <si>
    <t>Кокшамарское с/п</t>
  </si>
  <si>
    <t>Красногорское г/п</t>
  </si>
  <si>
    <t>Красноярское с/п</t>
  </si>
  <si>
    <t>Кужмарская с/п</t>
  </si>
  <si>
    <t>Октябрьское с/п</t>
  </si>
  <si>
    <t>Шиньшинское с/п</t>
  </si>
  <si>
    <t>Шоруньжинское с/п</t>
  </si>
  <si>
    <t>Озеркинская с/п</t>
  </si>
  <si>
    <t>Помарское с/п</t>
  </si>
  <si>
    <t>Ронгинское с/п</t>
  </si>
  <si>
    <t>Солнечное с/п</t>
  </si>
  <si>
    <t>Суслонгерское с/п</t>
  </si>
  <si>
    <t>Шелангерское с/п</t>
  </si>
  <si>
    <t>Эмековское с/п</t>
  </si>
  <si>
    <t>Карлыганское с/п</t>
  </si>
  <si>
    <t>Широкундышское с/п</t>
  </si>
  <si>
    <t>Емешевское с/п</t>
  </si>
  <si>
    <t>Кокшайское с/п</t>
  </si>
  <si>
    <t>Красноволжское с/п</t>
  </si>
  <si>
    <t>Кужмаринское с/п</t>
  </si>
  <si>
    <t>Коркатовское с/п</t>
  </si>
  <si>
    <t>Пайгусовское с/п</t>
  </si>
  <si>
    <t>Параньгинское г/п</t>
  </si>
  <si>
    <t>Марковское с/п</t>
  </si>
  <si>
    <t>Токтайбелякское с/п</t>
  </si>
  <si>
    <t>Козиковское с/п</t>
  </si>
  <si>
    <t>Верхнекугенерское с/п</t>
  </si>
  <si>
    <t>Верх-Ушнурское с/п</t>
  </si>
  <si>
    <t>Иштымбальсое с/п</t>
  </si>
  <si>
    <t>Кукнурское с/п</t>
  </si>
  <si>
    <t>Михайловское с/п</t>
  </si>
  <si>
    <t>Семисолинское с/п</t>
  </si>
  <si>
    <t>Шорсолинское с/п</t>
  </si>
  <si>
    <t>Марибиляморское с/п</t>
  </si>
  <si>
    <t>Хлебниковское с/п</t>
  </si>
  <si>
    <t>Азяковское с/п</t>
  </si>
  <si>
    <t>Ардинское с/п</t>
  </si>
  <si>
    <t>Большекибеевское с/п</t>
  </si>
  <si>
    <t>Быковское с/п</t>
  </si>
  <si>
    <t>Васильевское с/п</t>
  </si>
  <si>
    <t>Ильпанурское с/п</t>
  </si>
  <si>
    <t>Красномостовское с/п</t>
  </si>
  <si>
    <t>Краснооктяборьское г/п</t>
  </si>
  <si>
    <t>Кумьинское с/п</t>
  </si>
  <si>
    <t>Марьинское с/п</t>
  </si>
  <si>
    <t>Масканурское с/п</t>
  </si>
  <si>
    <t>Нежнурское с/п</t>
  </si>
  <si>
    <t>Пектубаевское с/п</t>
  </si>
  <si>
    <t>Русско-Кукморское с/п</t>
  </si>
  <si>
    <t>Русско-Ляжмаринское с/п</t>
  </si>
  <si>
    <t>Сенькинское с/п</t>
  </si>
  <si>
    <t>Сидоровское с/п</t>
  </si>
  <si>
    <t>Староторъяльское с/п</t>
  </si>
  <si>
    <t>Усолинское с/п</t>
  </si>
  <si>
    <t>Чуксолинское с/п</t>
  </si>
  <si>
    <t xml:space="preserve">Шойбулакское с/п </t>
  </si>
  <si>
    <t>Юксарское с/п</t>
  </si>
  <si>
    <t>Юркинское с/п</t>
  </si>
  <si>
    <t>Алашайское с/п</t>
  </si>
  <si>
    <t>Верхнекугенерское</t>
  </si>
  <si>
    <t>Дубниковское с/п</t>
  </si>
  <si>
    <t>Еласовское с/п</t>
  </si>
  <si>
    <t>Елеевское с/п</t>
  </si>
  <si>
    <t>Зашижемское с/п</t>
  </si>
  <si>
    <t>Илетское с/п</t>
  </si>
  <si>
    <t>Исменецкое с/п</t>
  </si>
  <si>
    <t>Иштымбальское с/п</t>
  </si>
  <si>
    <t>Карамасское с/п</t>
  </si>
  <si>
    <t>Кужмарское с/п</t>
  </si>
  <si>
    <t>Куракинское с/п</t>
  </si>
  <si>
    <t>Марийское с/п</t>
  </si>
  <si>
    <t>Марисолинское с/п</t>
  </si>
  <si>
    <t>Микряковское с/п</t>
  </si>
  <si>
    <t>Зеленогорское с/п</t>
  </si>
  <si>
    <t>Октяборьское с/п</t>
  </si>
  <si>
    <t xml:space="preserve">Себеусадское с/п </t>
  </si>
  <si>
    <t>Шалинское с/п</t>
  </si>
  <si>
    <t>Обшиярское с/п</t>
  </si>
  <si>
    <t>Озеркинское с/п</t>
  </si>
  <si>
    <t>Петьяльское с/п</t>
  </si>
  <si>
    <t>Портянурское с/п</t>
  </si>
  <si>
    <t>Русско-Шойское с/п</t>
  </si>
  <si>
    <t>Салтыкъяльсое с/п</t>
  </si>
  <si>
    <t>Великопольское с/п</t>
  </si>
  <si>
    <t>Нурминское с/п</t>
  </si>
  <si>
    <t>Шулкинское с/п</t>
  </si>
  <si>
    <t>Сердежское с/п</t>
  </si>
  <si>
    <t>Сотнурское с/п</t>
  </si>
  <si>
    <t>г/п Суслонгер</t>
  </si>
  <si>
    <t>Троицкопосадское с/п</t>
  </si>
  <si>
    <t>Тумьюмучашское с/п</t>
  </si>
  <si>
    <t>Чендемеровское с/п</t>
  </si>
  <si>
    <t>Черноозерское с/п</t>
  </si>
  <si>
    <t>Шудумарское с/п</t>
  </si>
  <si>
    <t>Юледурское с/п</t>
  </si>
  <si>
    <t>Волжский МР</t>
  </si>
  <si>
    <t>Горномарийский МР</t>
  </si>
  <si>
    <t>Килемарский МР</t>
  </si>
  <si>
    <t>Звениговский МР</t>
  </si>
  <si>
    <t>Итого Новоторъяльский р-н</t>
  </si>
  <si>
    <t>Новоторъяльский МР</t>
  </si>
  <si>
    <t>Оршанский МР</t>
  </si>
  <si>
    <t>Итого Оршанский р-н</t>
  </si>
  <si>
    <t>Итого Сернурский р-н</t>
  </si>
  <si>
    <t>Сернурский МР</t>
  </si>
  <si>
    <t>Итого Советский</t>
  </si>
  <si>
    <t>Советский МР</t>
  </si>
  <si>
    <t>Итого Юринский р-н</t>
  </si>
  <si>
    <t>Юринский МР</t>
  </si>
  <si>
    <t>Итого Волжский р-н</t>
  </si>
  <si>
    <t>Итого Горномарийский р-н</t>
  </si>
  <si>
    <t>Итого Звениговский р-н</t>
  </si>
  <si>
    <t>Итого Килемарский р-н</t>
  </si>
  <si>
    <t>Итого Мари-Турекский р-н</t>
  </si>
  <si>
    <t>Итого Медведевский р-н</t>
  </si>
  <si>
    <t>Итого Моркинский р-н</t>
  </si>
  <si>
    <t>Итого Куженерский р-н</t>
  </si>
  <si>
    <t>Куженерский МР</t>
  </si>
  <si>
    <t>Мари-Турекский МР</t>
  </si>
  <si>
    <t>Медведевский МР</t>
  </si>
  <si>
    <t>Моркинский МР</t>
  </si>
  <si>
    <t>Параньгинский МР</t>
  </si>
  <si>
    <t>Итого Параньгинский р-н</t>
  </si>
  <si>
    <t>Итого Советский р-н</t>
  </si>
  <si>
    <t>Итого Новоторъяльский</t>
  </si>
  <si>
    <t>итого поселения</t>
  </si>
  <si>
    <t>итого поселения:</t>
  </si>
  <si>
    <t>Всего по районам:</t>
  </si>
  <si>
    <t>Всего по ГО:</t>
  </si>
  <si>
    <t>всего по МР</t>
  </si>
  <si>
    <t>всего поселения</t>
  </si>
  <si>
    <t>Всего по районам</t>
  </si>
  <si>
    <t>Всего по ГО</t>
  </si>
  <si>
    <t>г/п Новый Торъял</t>
  </si>
  <si>
    <t>Староторьяльское с/п</t>
  </si>
  <si>
    <t>г/п Куженер</t>
  </si>
  <si>
    <t>Петъяльское с/п</t>
  </si>
  <si>
    <t>Русскошойское с/п</t>
  </si>
  <si>
    <t>Салтакъяльское с/п</t>
  </si>
  <si>
    <t xml:space="preserve">000 2 02 25013 04/05 0000 150
</t>
  </si>
  <si>
    <t>Параньга г/п</t>
  </si>
  <si>
    <t xml:space="preserve">000 2 02 25576 04/05 0000 150
</t>
  </si>
  <si>
    <r>
      <t xml:space="preserve">Cубвенциb бюджетам городских округов и муниципальных районов на осуществление передаваемых отдельных государственных полномочий по постановке на учет и учету граждан, имеющих право на получение жилищной субсидии на приобретение или строительство жилых помещений в соответствии с Федеральным законом от 25 октября 2002 года № 125-ФЗ "О жилищных субсидиях гражданам, выезжающим из районов Крайнего Севера и приравненных к ним местностей"                                                 </t>
    </r>
    <r>
      <rPr>
        <b/>
        <sz val="10"/>
        <rFont val="Times New Roman"/>
        <family val="1"/>
        <charset val="204"/>
      </rPr>
      <t>вед. 832 (Минстрой)</t>
    </r>
  </si>
  <si>
    <t xml:space="preserve">  Реализация мероприятий по обеспечению устойчивого сокращения непригодного для проживания жилищного фонда за счет средств Фонда содействия реформированию жилищно-коммунального хозяйства </t>
  </si>
  <si>
    <t xml:space="preserve">Реализация мероприятий по обеспечению устойчивого сокращения непригодного для проживания жилищного фонда за счет средств республиканского бюджета Республики Марий Эл </t>
  </si>
  <si>
    <t>Субсидии 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</si>
  <si>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000 2 02 25520 04 0000 150</t>
  </si>
  <si>
    <t xml:space="preserve">Дотации на выравнивание бюджетной обеспеченности городских округов и муниципальных районов                                                                           </t>
  </si>
  <si>
    <t xml:space="preserve">Дотации на поддержку мер по обеспечению сбалансированности бюджетов городских округов и муниципальных районов                                                           </t>
  </si>
  <si>
    <t>г/п Параньга</t>
  </si>
  <si>
    <t xml:space="preserve">ВСЕГО
межбюджетные трансферты
МР, ГО И ПОСЕЛЕНИЯМ 
из республиканского бюджета РМЭ                                                                                                                         </t>
  </si>
  <si>
    <t xml:space="preserve">  ИТОГО ДОТАЦИИ
(Наименование расходных ЦС)                                                                                                                                                  </t>
  </si>
  <si>
    <t xml:space="preserve">Уточн.
план               </t>
  </si>
  <si>
    <t xml:space="preserve">Исполние </t>
  </si>
  <si>
    <t>% исп. 
к пл.
года</t>
  </si>
  <si>
    <t>% исп.
к пл.
года</t>
  </si>
  <si>
    <r>
      <t xml:space="preserve">Субвенции  бюджетам муниципальных районов и городских округов  в Республике Марий Эл на осуществление государственных полномочий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 за счет средств республиканского бюджета Республики Марий Эл,  на выплату денежных средств на содержание каждого ребенка, переданного 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</si>
  <si>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 без владельцев
</t>
    </r>
    <r>
      <rPr>
        <b/>
        <sz val="10"/>
        <rFont val="Times New Roman"/>
        <family val="1"/>
        <charset val="204"/>
      </rPr>
      <t>вед. 881 (Комитет ветеринарии)</t>
    </r>
  </si>
  <si>
    <r>
      <t xml:space="preserve">Субвенции бюджетам городских округов и муниципальных районов
на осуществление отдельных государственных полномочий
по созданию административных комиссий 
</t>
    </r>
    <r>
      <rPr>
        <b/>
        <sz val="10"/>
        <rFont val="Times New Roman"/>
        <family val="1"/>
        <charset val="204"/>
      </rPr>
      <t xml:space="preserve">ед. 819 (Минюст) </t>
    </r>
    <r>
      <rPr>
        <sz val="10"/>
        <rFont val="Times New Roman"/>
        <family val="1"/>
        <charset val="204"/>
      </rPr>
      <t xml:space="preserve">                                         </t>
    </r>
  </si>
  <si>
    <t xml:space="preserve">Уточн.
план            </t>
  </si>
  <si>
    <t xml:space="preserve">ИТОГО СУБСИДИИ
(Наименование расходных ЦС)                                                                                     </t>
  </si>
  <si>
    <t>Субсидии 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            
в Республике Марий Эл, основанных на местных инициативах</t>
  </si>
  <si>
    <t xml:space="preserve">ИТОГО  СУБВЕНЦИИ
(Наименование расходных ЦС)      </t>
  </si>
  <si>
    <r>
      <t>Субвенции бюджетам городских округов и муниципальных районов на осуществление государственных полномочий на государственную регистрацию актов гражданского состояния на 2020 год 
(</t>
    </r>
    <r>
      <rPr>
        <b/>
        <sz val="10"/>
        <rFont val="Times New Roman"/>
        <family val="1"/>
        <charset val="204"/>
      </rPr>
      <t xml:space="preserve">вед. 819)Минюст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</si>
  <si>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муниципальных общеобразовательных организациях, в период их пребывания в организациях отдыха детей и их оздоровления   в части расходов на предоставление субсидий на организацию отдыха и оздоровление детей, обучающихся в муниципальных общеобразовательных организацияхобщеобразовательных организациях
</t>
    </r>
    <r>
      <rPr>
        <b/>
        <sz val="10"/>
        <rFont val="Times New Roman"/>
        <family val="1"/>
        <charset val="204"/>
      </rPr>
      <t xml:space="preserve">вед. 874 (Минобр) </t>
    </r>
    <r>
      <rPr>
        <sz val="10"/>
        <rFont val="Times New Roman"/>
        <family val="1"/>
        <charset val="204"/>
      </rPr>
      <t xml:space="preserve">
</t>
    </r>
  </si>
  <si>
    <r>
      <t>Субвенции бюджетам городских округов и муниципальных районов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 в муниципальных общеобразовательных организациях, в период их пребывания в организациях отдыха детей и их оздоровления в части расходов на организационно-техническое обеспечение переданных отдельных государственных полномочий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</si>
  <si>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городских округов и муниципальных районов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в государственных профессиональных образовательных организациях Республики Марий Эл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</si>
  <si>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</si>
  <si>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r>
      <t xml:space="preserve">Субвенции бюджетам городских округов и муниципальных районов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их прав в муниципальном образовании
</t>
    </r>
    <r>
      <rPr>
        <b/>
        <sz val="10"/>
        <rFont val="Times New Roman"/>
        <family val="1"/>
        <charset val="204"/>
      </rPr>
      <t xml:space="preserve">вед.874 (Минобр)  </t>
    </r>
    <r>
      <rPr>
        <b/>
        <i/>
        <sz val="10"/>
        <rFont val="Times New Roman"/>
        <family val="1"/>
        <charset val="204"/>
      </rPr>
      <t xml:space="preserve">                                   </t>
    </r>
  </si>
  <si>
    <t xml:space="preserve">Субвенции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
вед.892 (Минфин)                                                                              </t>
  </si>
  <si>
    <r>
      <t xml:space="preserve">Субвенции бюджетам городских округов и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граждан               </t>
    </r>
    <r>
      <rPr>
        <b/>
        <sz val="10"/>
        <rFont val="Times New Roman"/>
        <family val="1"/>
        <charset val="204"/>
      </rPr>
      <t>вед.874 (Минобр)</t>
    </r>
    <r>
      <rPr>
        <sz val="10"/>
        <rFont val="Times New Roman"/>
        <family val="1"/>
        <charset val="204"/>
      </rPr>
      <t xml:space="preserve">
</t>
    </r>
  </si>
  <si>
    <r>
      <t>Субвенции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</si>
  <si>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</si>
  <si>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 Cубвенции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
</t>
    </r>
    <r>
      <rPr>
        <b/>
        <sz val="10"/>
        <rFont val="Times New Roman"/>
        <family val="1"/>
        <charset val="204"/>
      </rPr>
      <t>вед. 804 (Госжилнадзор)</t>
    </r>
    <r>
      <rPr>
        <sz val="10"/>
        <rFont val="Times New Roman"/>
        <family val="1"/>
        <charset val="204"/>
      </rPr>
      <t xml:space="preserve">                                      </t>
    </r>
  </si>
  <si>
    <r>
      <rPr>
        <b/>
        <sz val="10"/>
        <rFont val="Times New Roman"/>
        <family val="1"/>
        <charset val="204"/>
      </rPr>
      <t>Итого иные межбюджетные трансферты
(Наименование расходных ЦС)</t>
    </r>
    <r>
      <rPr>
        <sz val="10"/>
        <rFont val="Times New Roman"/>
        <family val="1"/>
        <charset val="204"/>
      </rPr>
      <t xml:space="preserve">   </t>
    </r>
  </si>
  <si>
    <t>000 2 02 45323 04/05 0000 150</t>
  </si>
  <si>
    <t>Куженерское г/п</t>
  </si>
  <si>
    <t>Моркинское г/п</t>
  </si>
  <si>
    <t>Русско-ляжмаринское с/п</t>
  </si>
  <si>
    <t>Троицко-пасадское с/п</t>
  </si>
  <si>
    <t>Троицко-Посадское с/п</t>
  </si>
  <si>
    <t>ПР 0702 ЦС 0210949990 ВР 523</t>
  </si>
  <si>
    <t>Резервный фонд Правительства РМЭ</t>
  </si>
  <si>
    <r>
      <t xml:space="preserve">Субвенции на осуществление полномочий по составлению списков в присяжные заседатели феде.судов                                      </t>
    </r>
    <r>
      <rPr>
        <b/>
        <sz val="10"/>
        <rFont val="Times New Roman"/>
        <family val="1"/>
        <charset val="204"/>
      </rPr>
      <t xml:space="preserve">(вед. 819)Минюст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</si>
  <si>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t xml:space="preserve"> Субсидии бюджетам муниципальных районов на формирование объема дотаций на выравнивание бюджетной обеспеченности поселений в Республике Марий Эл</t>
  </si>
  <si>
    <t xml:space="preserve"> </t>
  </si>
  <si>
    <t>Субсидии на софинансирование капитальных вложений в объекты государственной (муниципальной)собственности</t>
  </si>
  <si>
    <t>Развитие и укрепление материально-технической базы образовательных организаций</t>
  </si>
  <si>
    <t>ПР 0505 ЦС 27201R5760 ВР 521</t>
  </si>
  <si>
    <t xml:space="preserve">000 2 02 25576 10/13 0000 150
</t>
  </si>
  <si>
    <t>000 2 02 25497 04/05 0000 150</t>
  </si>
  <si>
    <t>000 2 02 25519 05 0000 150</t>
  </si>
  <si>
    <t>ПР 0702 ЦС 0210949380 ВР 523</t>
  </si>
  <si>
    <t>ПР 1102 ЦС 101Р552280 ВР 521</t>
  </si>
  <si>
    <t>ПР 1403 ЦС 1910370080 ВР 521</t>
  </si>
  <si>
    <t>ПР 1101 ЦС 1020627610 ВР 521</t>
  </si>
  <si>
    <t>000 2 02 20077 10/13/04 0020 150</t>
  </si>
  <si>
    <t>000 2 02 25113 04/05 0000 150</t>
  </si>
  <si>
    <t>000 2 02 20077 04/05 0060 150</t>
  </si>
  <si>
    <t>000 2 02 20077 05 0030 150</t>
  </si>
  <si>
    <t>000 2 02 20077 05 0040 150</t>
  </si>
  <si>
    <t>000 2 02 25228 05 0000 150</t>
  </si>
  <si>
    <t>000 2 02 25065 10 0000 150</t>
  </si>
  <si>
    <t>ПР 1401  ЦС   1910371000  ВР 511</t>
  </si>
  <si>
    <t>ПР 1402  ЦС   1910373000  ВР 512</t>
  </si>
  <si>
    <t>ПР 0801 ЦС 07201R4670 ВР 521</t>
  </si>
  <si>
    <t>ПР 0707 ЦС 0270170220 ВР 521</t>
  </si>
  <si>
    <t>ПР 0409  ЦС 1610471150  ВР 522</t>
  </si>
  <si>
    <t>ПР 1004 ЦС 04201R4970 ВР 521</t>
  </si>
  <si>
    <t>ПР 0502 ЦС 04304R1130 ВР 523</t>
  </si>
  <si>
    <t>ПР 1003 ЦС 27101R5760 ВР 521</t>
  </si>
  <si>
    <t>ПР 0503 ЦС 261F255550 ВР 523</t>
  </si>
  <si>
    <t>ПР 0412  ЦС 2010127440  ВР 521</t>
  </si>
  <si>
    <t>ПР 0412  ЦС 1220170010 ВР 521</t>
  </si>
  <si>
    <t>ПР 0412  ЦС 1220170010 ВР 522</t>
  </si>
  <si>
    <t>ПР 0501 ЦС 042F367483/84 ВР 523</t>
  </si>
  <si>
    <t>ПР 0501 ЦС 042F367483 ВР 523</t>
  </si>
  <si>
    <t>ПР 0501 ЦС 042F367484 ВР 523</t>
  </si>
  <si>
    <t>ПР 0406 ЦС 09302R0650 ВР 523</t>
  </si>
  <si>
    <t>ПР 0505 ЦС 043F552430 ВР 523</t>
  </si>
  <si>
    <t>ПР 0602 ЦС 043G650130 ВР 523</t>
  </si>
  <si>
    <t>ПР 0702 ЦС 028E155203 ВР 523</t>
  </si>
  <si>
    <t>ПР 0409 ЦС 161R173930 ВР 540</t>
  </si>
  <si>
    <t>ПР 0304 ЦС  2110359300 ВР530</t>
  </si>
  <si>
    <t>ПР 0105 ЦС  2110351200 ВР530</t>
  </si>
  <si>
    <t>ПР 0203 ЦС  1910351180  ВР 530</t>
  </si>
  <si>
    <t>ПР 0702 ЦС 0210570090 ВР530</t>
  </si>
  <si>
    <t>ПР 0701 ЦС 0210570860 ВР 530</t>
  </si>
  <si>
    <t xml:space="preserve">ПР 0707 ЦС  0270170230  ВР530 </t>
  </si>
  <si>
    <t>ПР 0709 ЦС  0270170240  ВР530</t>
  </si>
  <si>
    <t>ПР 0113 ЦС 1910370100  ВР 530</t>
  </si>
  <si>
    <t>ПР 0702 ЦС 0210670110  ВР530</t>
  </si>
  <si>
    <t>ПР 0502 ЦС 0430127410  ВР530</t>
  </si>
  <si>
    <t>ПР 1004 ЦС 0210870120  ВР 530</t>
  </si>
  <si>
    <t>ПР 1004 ЦС 0210870130  ВР 530</t>
  </si>
  <si>
    <t>ПР 0104 ЦC 0260470140  ВР 530</t>
  </si>
  <si>
    <t xml:space="preserve">ПР 0104 ЦC 2110370260  ВР 530  </t>
  </si>
  <si>
    <t xml:space="preserve">ПР 1403 ЦС 1910370270  ВР 530  </t>
  </si>
  <si>
    <t xml:space="preserve">ПР 0104 ЦC 0260370170  ВР 530  </t>
  </si>
  <si>
    <t>ПР 0113 ЦC 0810170180  ВР530</t>
  </si>
  <si>
    <t>ПР 0702 ЦС 0210770050 ВР530</t>
  </si>
  <si>
    <t>ПР 0405 ЦС 1110272160 ВР 530</t>
  </si>
  <si>
    <t>ПР 0412 ЦС 0420770060 ВР530</t>
  </si>
  <si>
    <t>ПР 1004 ЦС 0210874000  ВР 530</t>
  </si>
  <si>
    <t>ПР 1004 ЦС  0210810010 ВР 530</t>
  </si>
  <si>
    <t>ПР 0505 ЦС 8040027340 ВР 530</t>
  </si>
  <si>
    <t>ПР 1004 ЦС 0240310320 ВР 530</t>
  </si>
  <si>
    <t>ПР 1004 ЦС 02403R0820 ВР 530</t>
  </si>
  <si>
    <r>
      <t>ПР 0412 ЦС 04201R3230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ВР 540/ПР 0502 ЦС 04304R3230 ВР 540/ ПР 0602 ЦС 04304R3230 ВР 540</t>
    </r>
  </si>
  <si>
    <t>Реализация мероприятий индивидуальных програм социально-экономического развития субъектов РФв части строительства и жилищно-коммунального хозяйства.</t>
  </si>
  <si>
    <t>ПР 0801 ЦС 072А255190 ВР 523</t>
  </si>
  <si>
    <t>Субсидии на поддержку отрасли культуры</t>
  </si>
  <si>
    <r>
      <t xml:space="preserve">Субвенции бюджетам поселений в Республике Марий Эл 
из республиканского бюджета Республики Марий Эл 
на осуществление полномочий по первичному  воинскому учету на территориях, где отсутствуют военные комиссариаты
</t>
    </r>
    <r>
      <rPr>
        <b/>
        <sz val="10"/>
        <rFont val="Times New Roman"/>
        <family val="1"/>
        <charset val="204"/>
      </rPr>
      <t>вед. 892 (Минфин)</t>
    </r>
  </si>
  <si>
    <t>ПР 0409 ЦС 161R173931 ВР 540</t>
  </si>
  <si>
    <t>ПР1403 ЦС 1910129120 ВР 540</t>
  </si>
  <si>
    <t>ПР 0412 ЦС 1750427970 ВР 540</t>
  </si>
  <si>
    <r>
      <t xml:space="preserve">  Иные межбюджетные трансферты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
</t>
    </r>
    <r>
      <rPr>
        <b/>
        <sz val="10"/>
        <rFont val="Times New Roman"/>
        <family val="1"/>
        <charset val="204"/>
      </rPr>
      <t>882 вед (Минсельхоз)</t>
    </r>
  </si>
  <si>
    <t>Сернур г/п</t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</si>
  <si>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</si>
  <si>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</si>
  <si>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t>г.Волжск</t>
  </si>
  <si>
    <t>000 20244160 05 000 150</t>
  </si>
  <si>
    <t>000 20249999 10 0010 150</t>
  </si>
  <si>
    <t xml:space="preserve">Дотации на поощрение за достижение показателей деятельности органов исполнительной власти субъектов Российской Федерации                                                           </t>
  </si>
  <si>
    <t>ПР 1402  ЦС   1910355490  ВР 512</t>
  </si>
  <si>
    <t xml:space="preserve">      Социальные выплаты на возмещение части процентной ставки по кредитам, привлекаемым гражданами на газификацию индивидуального жилья</t>
  </si>
  <si>
    <t>ПР 1003 ЦС 0420110250 ВР 530</t>
  </si>
  <si>
    <t>000 2 02 16549 04/05 0000 150</t>
  </si>
  <si>
    <t>000 2 02 19999 04/05 0000 150</t>
  </si>
  <si>
    <t>Расходы на премирование городских округов и муниципальных районов Республики Марий Эл за эффективность деятельности органов местного самоуправления</t>
  </si>
  <si>
    <t>ПР 1402  ЦС   1210427460  ВР 512</t>
  </si>
  <si>
    <t xml:space="preserve">      Расходы на стимулирование городских округов и муниципальных районов Республики Марий Эл за качество бюджетного процесса</t>
  </si>
  <si>
    <t>ПР 1402  ЦС   1910527430  ВР 512</t>
  </si>
  <si>
    <t>ПР 0409 ЦС 1610570250 ВР 521,522</t>
  </si>
  <si>
    <t>00 2 02 16549 05 0000 150</t>
  </si>
  <si>
    <t>Проектно-изыскательские работы 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 и входящих в состав Йошкар-Олинской городской агломерации</t>
  </si>
  <si>
    <t xml:space="preserve">  Развитие инфраструктуры дорожного хозяйства</t>
  </si>
  <si>
    <t>ПР 0412 ЦС 161R153890 ВР 540</t>
  </si>
  <si>
    <t xml:space="preserve">  Финансовое обеспечение дорожной деятельности в рамках реализации национального проекта "Безопасные качественные дороги" за счет средств республиканского бюджета Республики Марий Эл</t>
  </si>
  <si>
    <t xml:space="preserve"> Реализация мероприятий по обеспечению дорожной деятельности в рамках реализации национального проекта "Безопасные качественные дороги" за счет средств республиканского бюджета Республики Марий Эл</t>
  </si>
  <si>
    <t>Развитие транспортной инфраструктуры на сельских территориях</t>
  </si>
  <si>
    <t xml:space="preserve">   Государственная поддержка отрасли культуры</t>
  </si>
  <si>
    <t>Создание виртуальных концертных залов</t>
  </si>
  <si>
    <t>Государственная поддержка отрасли культуры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</si>
  <si>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</si>
  <si>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 0505 ЦС 0211853030 ВР 530</t>
  </si>
  <si>
    <t>Резервный фонд Правительства Республики Марий Эл</t>
  </si>
  <si>
    <t>ПР 0412 ЦС 1910129120 ВР 540</t>
  </si>
  <si>
    <t>Создание модельных муниципальных библиотек</t>
  </si>
  <si>
    <t>ПР 1403 ЦС 072A155190 ВР 523</t>
  </si>
  <si>
    <t>Развитие сети учреждений культурно-досугового типа</t>
  </si>
  <si>
    <t xml:space="preserve">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</si>
  <si>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Строительство и реконструкция (модернизация) объектов питьевого водоснабжения</t>
  </si>
  <si>
    <t>000 2 02 29999 04/05 0020 150</t>
  </si>
  <si>
    <t>000 2 02 29999 10 0040 150</t>
  </si>
  <si>
    <t>000 2 02 29999 10/13/04 0040 150</t>
  </si>
  <si>
    <t>000 2 02 29999 04/05/10/13 0010 150</t>
  </si>
  <si>
    <t>000 2 02 29999 05 0030 150</t>
  </si>
  <si>
    <t xml:space="preserve">000 2 02 30024 04/05 0190 150
</t>
  </si>
  <si>
    <t>000 2 02 30024 04/05 0140 150</t>
  </si>
  <si>
    <t>000 2 02 30024 05 0180 150</t>
  </si>
  <si>
    <t>000 2 02 25097 /05/ 0000 150</t>
  </si>
  <si>
    <t>000 2 02 49999 13 0020 150</t>
  </si>
  <si>
    <t>000 2 02 45454 05 0000 150</t>
  </si>
  <si>
    <t>ПР 0703 ЦС 074A155190 ВР 523</t>
  </si>
  <si>
    <t>ПР 0801 ЦС 072A155130 ВР 523</t>
  </si>
  <si>
    <t>2 02 25513 05 0000 150</t>
  </si>
  <si>
    <t>ПР 0801 ЦС 07601R5190 ВР 523</t>
  </si>
  <si>
    <t>2 02 25519 05 0000 150</t>
  </si>
  <si>
    <t xml:space="preserve">   Субсидии из республиканского бюджета Республики Марий Эл бюджетам муниципальных районов в Республике Марий Эл на софинансирование расходных обязательств, возникающих при реализации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</si>
  <si>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ПР 0702 ЦС 02106R3040 ВР 521</t>
  </si>
  <si>
    <t>2 02 25304 05 0000 150</t>
  </si>
  <si>
    <t>2 02 25243 05 0000 150</t>
  </si>
  <si>
    <t>000 2 02 35120 05 0000 150</t>
  </si>
  <si>
    <t>000 2 02 35118 04/05/10/13 0000 150</t>
  </si>
  <si>
    <t xml:space="preserve">000 2 02 30024 04/05 0070 150
</t>
  </si>
  <si>
    <r>
      <t>Субвенции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</t>
    </r>
    <r>
      <rPr>
        <b/>
        <i/>
        <sz val="10"/>
        <rFont val="Times New Roman"/>
        <family val="1"/>
        <charset val="204"/>
      </rPr>
      <t xml:space="preserve"> в </t>
    </r>
    <r>
      <rPr>
        <sz val="10"/>
        <rFont val="Times New Roman"/>
        <family val="1"/>
        <charset val="204"/>
      </rPr>
      <t xml:space="preserve">части исполнения судебных решений </t>
    </r>
    <r>
      <rPr>
        <b/>
        <sz val="10"/>
        <rFont val="Times New Roman"/>
        <family val="1"/>
        <charset val="204"/>
      </rPr>
      <t xml:space="preserve">вед.832(Минстрой) </t>
    </r>
    <r>
      <rPr>
        <i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</t>
    </r>
  </si>
  <si>
    <t>000 2 02 30024 04/05 0160 150</t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</si>
  <si>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
</t>
    </r>
    <r>
      <rPr>
        <b/>
        <sz val="10"/>
        <rFont val="Times New Roman"/>
        <family val="1"/>
        <charset val="204"/>
      </rPr>
      <t xml:space="preserve">вед 832 (Минстрой)  </t>
    </r>
    <r>
      <rPr>
        <sz val="10"/>
        <rFont val="Times New Roman"/>
        <family val="1"/>
        <charset val="204"/>
      </rPr>
      <t xml:space="preserve">          </t>
    </r>
  </si>
  <si>
    <t>2 02 35303 05 0000 150</t>
  </si>
  <si>
    <t>2 02 45393 13 0010 150</t>
  </si>
  <si>
    <t>2 02 45393 13 0020 150</t>
  </si>
  <si>
    <t>Итого Моркинский район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</si>
  <si>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Марий Эл</t>
  </si>
  <si>
    <t>ПР 0505 ЦС 103P551390 ВР 523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</si>
  <si>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</si>
  <si>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 Субсидии на реализацию мероприятий по модернизации школьных систем образования</t>
  </si>
  <si>
    <t>Создание детских технопарков "Кванториум"</t>
  </si>
  <si>
    <t>Обеспечение образовательных организаций материально-технической базой для внедрения цифровой образовательной среды</t>
  </si>
  <si>
    <t>000 2 02 100000 00 0000 150</t>
  </si>
  <si>
    <t>000 2 02 30000 00 0000 150</t>
  </si>
  <si>
    <t>2 02 25750 05 0000 150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</si>
  <si>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</si>
  <si>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</si>
  <si>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2 02 25210 05 0000 150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</si>
  <si>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</si>
  <si>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2 02 25169 05 0000 150</t>
  </si>
  <si>
    <t>000 2 02 35930 05 0000 150</t>
  </si>
  <si>
    <t>2 02 30024 05 0200 150</t>
  </si>
  <si>
    <t>ПР 1004 ЦС 0240370820 ВР 530</t>
  </si>
  <si>
    <t>ПР 0702 ЦС 02120R7500 ВР 521</t>
  </si>
  <si>
    <t>ПР 0703 ЦС 028E254910 ВР 521</t>
  </si>
  <si>
    <t>ПР 0709 ЦС 028E452100 ВР 521</t>
  </si>
  <si>
    <t>ПР 0702 ЦС 028E151690 ВР 521</t>
  </si>
  <si>
    <t>000 2 02 40000 00 0000 150</t>
  </si>
  <si>
    <t xml:space="preserve">     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</si>
  <si>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 xml:space="preserve">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</si>
  <si>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      Cубсидии из республиканского бюджета Республики Марий Эл бюджетам муниципальных районов и городских округов в Республике Марий Эл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</si>
  <si>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2 02 29999 05 0060 150</t>
  </si>
  <si>
    <t>2 02 27139 04 0000 150</t>
  </si>
  <si>
    <t>2 02 25173 04 0000 150</t>
  </si>
  <si>
    <t xml:space="preserve">000 2 02 25372 05 0000 150
</t>
  </si>
  <si>
    <t>2 02 45389 04 0000 150</t>
  </si>
  <si>
    <t>2 02 45453 04 0000 150</t>
  </si>
  <si>
    <t>2 02 49999 04 0030 150</t>
  </si>
  <si>
    <t>2 02 45784 04 0000 150</t>
  </si>
  <si>
    <t xml:space="preserve">      Реализация мероприятий федеральной целевой программы "Увековечение памяти погибших при защите Отечества на 2019 - 2024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</si>
  <si>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</si>
  <si>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ПР 0505 ЦС 028E151730 ВР 521</t>
  </si>
  <si>
    <t>Мари-Биляморское с/п</t>
  </si>
  <si>
    <t>000 2 02 20302 04/05 0000 150</t>
  </si>
  <si>
    <t xml:space="preserve">   000 2 02 20000 00 0000 150</t>
  </si>
  <si>
    <t>ПР 0409 ЦС 1610857840 ВР 540</t>
  </si>
  <si>
    <t>ПР 0502 ЦС 0430449470 ВР 523</t>
  </si>
  <si>
    <t xml:space="preserve">     Субсидии, за искл.субсидий на софинансирование капитальных вложений в объекты гос.собственности (водоканал)</t>
  </si>
  <si>
    <t>ПР 0502 ЦС 0431227300 ВР 521</t>
  </si>
  <si>
    <t xml:space="preserve">     Субсидии на строительство и реконструкцию объектов коммунальной инфраструктуры</t>
  </si>
  <si>
    <t>ПР 0602 ЦС 0430449470 ВР 523</t>
  </si>
  <si>
    <t>ПР 0602 ЦС 043G65013F ВР 523</t>
  </si>
  <si>
    <t>ПР 0409 ЦС 1610471160 ВР 540</t>
  </si>
  <si>
    <t>ПР 0502/0602 ЦС 04304R3230 ВР 540</t>
  </si>
  <si>
    <t>ПР 0801 ЦС 072A354530 ВР 540</t>
  </si>
  <si>
    <t>ПР 0801 ЦС 076A154540 ВР 540</t>
  </si>
  <si>
    <t>ПР 0412  ЦС 1220170010 ВР521/522</t>
  </si>
  <si>
    <t>ПР 0409 ЦС 161R153940 ВР 521</t>
  </si>
  <si>
    <t>ПР0503 ЦС 04311R2990 ВР 521</t>
  </si>
  <si>
    <t>ПР 0409 ЦС 27203R3720 ВР 522</t>
  </si>
  <si>
    <t>ПР 0702 ЦС 028E250970 ВР 523</t>
  </si>
  <si>
    <t xml:space="preserve">Расходы на стимулирование ГО и МР за качество бюджетного процесса                                          </t>
  </si>
  <si>
    <t>А Н А Л И З   финансовой помощи муниципальным образованиям на 01.07.2022</t>
  </si>
  <si>
    <t>2 02 25013 04 0000 150</t>
  </si>
  <si>
    <t>2 02 29999 04/05 0070 150</t>
  </si>
  <si>
    <t>000 2 02 20077 04/05 0050 150</t>
  </si>
  <si>
    <t>2 02 25299 04/05 0000 150</t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</si>
  <si>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
с числом жителей до 50 тысяч человек
вед </t>
    </r>
    <r>
      <rPr>
        <b/>
        <sz val="10"/>
        <rFont val="Times New Roman"/>
        <family val="1"/>
        <charset val="204"/>
      </rPr>
      <t>857 (Минкульт)</t>
    </r>
  </si>
  <si>
    <r>
      <t xml:space="preserve">Субсидии бюджетам городских округов и муниципальных районов
на обеспечение организации отдыха детей в каникулярное время, включая мероприятия по обеспечению безопасности их жизни и здоровья,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</si>
  <si>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Субсидии местным бюджетам на проектирование автомобильных дорог общего пользования местного значения с твердым покрытием, ведущих от сети автомобильных дорог общего пользования к общественно значимым объектам сельских населенных пунктов и автомобильных дорог общего пользования местного значения  с твердым покрытием до сельских населенных пунктов, не имеющих круглогодичной связи с сетью автомобильных дорог общего пользования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</si>
  <si>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Cубсидии бюджетам городских округов 
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  </t>
    </r>
    <r>
      <rPr>
        <b/>
        <sz val="10"/>
        <rFont val="Times New Roman"/>
        <family val="1"/>
        <charset val="204"/>
      </rPr>
      <t xml:space="preserve">вед. 832 (Минстрой)  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</si>
  <si>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
</t>
    </r>
    <r>
      <rPr>
        <b/>
        <sz val="10"/>
        <rFont val="Times New Roman"/>
        <family val="1"/>
        <charset val="204"/>
      </rPr>
      <t xml:space="preserve">вед. 832 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</si>
  <si>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
</t>
    </r>
    <r>
      <rPr>
        <b/>
        <sz val="10"/>
        <rFont val="Times New Roman"/>
        <family val="1"/>
        <charset val="204"/>
      </rPr>
      <t>вед.882 (Минсельхоз)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</si>
  <si>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</t>
    </r>
    <r>
      <rPr>
        <b/>
        <sz val="10"/>
        <rFont val="Times New Roman"/>
        <family val="1"/>
        <charset val="204"/>
      </rPr>
      <t xml:space="preserve">вед. 832 (Минстрой) </t>
    </r>
    <r>
      <rPr>
        <sz val="10"/>
        <rFont val="Times New Roman"/>
        <family val="1"/>
        <charset val="204"/>
      </rPr>
      <t xml:space="preserve">                                                             </t>
    </r>
  </si>
  <si>
    <r>
      <t xml:space="preserve">Субсидии бюджетам муниципальных районов  на проведение кадастровых работ по образованию земельных участков сельскохозяйственного назначения в счет земельных долей муниципальной собственности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вед. 866 (Мингос)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</t>
    </r>
  </si>
  <si>
    <r>
      <t xml:space="preserve">Субсидии  бюджетам городских округов, городских и сельских поселений в Республике Марий Эл на софинансирование проектов
и программ развития территорий муниципальных образований             
в Республике Марий Эл, основанных на местных инициативах
</t>
    </r>
    <r>
      <rPr>
        <b/>
        <sz val="10"/>
        <rFont val="Times New Roman"/>
        <family val="1"/>
        <charset val="204"/>
      </rPr>
      <t>вед.840 (Минэк)</t>
    </r>
  </si>
  <si>
    <r>
      <t xml:space="preserve"> Субсидии бюджетам городских округов и муниципальных районов на реализацию мероприятий по обеспечению устойчивого сокращения непригодного для проживания жилищного фонда 
</t>
    </r>
    <r>
      <rPr>
        <b/>
        <sz val="10"/>
        <rFont val="Times New Roman"/>
        <family val="1"/>
        <charset val="204"/>
      </rPr>
      <t>вед. 832 (Минстрой)</t>
    </r>
    <r>
      <rPr>
        <sz val="10"/>
        <rFont val="Times New Roman"/>
        <family val="1"/>
        <charset val="204"/>
      </rPr>
      <t xml:space="preserve">
  ВСЕГО      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</si>
  <si>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</t>
    </r>
    <r>
      <rPr>
        <b/>
        <sz val="10"/>
        <rFont val="Times New Roman"/>
        <family val="1"/>
        <charset val="204"/>
      </rPr>
      <t>вед.853 (Минстрой)</t>
    </r>
  </si>
  <si>
    <r>
      <t xml:space="preserve">Субсидии на обеспечение комплексного развития сельских территорий 
</t>
    </r>
    <r>
      <rPr>
        <b/>
        <sz val="10"/>
        <rFont val="Times New Roman"/>
        <family val="1"/>
        <charset val="204"/>
      </rPr>
      <t>вед.882 (Минсельхоз)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</si>
  <si>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</si>
  <si>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
</t>
    </r>
    <r>
      <rPr>
        <b/>
        <sz val="10"/>
        <rFont val="Times New Roman"/>
        <family val="1"/>
        <charset val="204"/>
      </rPr>
      <t xml:space="preserve">вед.874 (Минобр)  </t>
    </r>
  </si>
  <si>
    <r>
      <t xml:space="preserve">  Субсидии на проектные и изыскательские работы, иные работы и услуги на строительство объектов 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</si>
  <si>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Субсидии бюджетам муниципальных образований в Республике Марий Эл на осуществление целевых мероприятий в отношении автомобильных дорог общего пользования местного значения
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</t>
    </r>
  </si>
  <si>
    <r>
      <t xml:space="preserve">Оснащение объектов спортивной инфраструктуры спортивно-технологическим оборудованием               </t>
    </r>
    <r>
      <rPr>
        <b/>
        <sz val="10"/>
        <rFont val="Times New Roman"/>
        <family val="1"/>
        <charset val="204"/>
      </rPr>
      <t>Вед.867</t>
    </r>
  </si>
  <si>
    <r>
      <t xml:space="preserve">     Субсидии на сокращение доли загрязненных сточных вод за счет средств резервного фонда 
</t>
    </r>
    <r>
      <rPr>
        <b/>
        <sz val="10"/>
        <rFont val="Times New Roman"/>
        <family val="1"/>
        <charset val="204"/>
      </rPr>
      <t>(вед 832)</t>
    </r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</si>
  <si>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</si>
  <si>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</si>
  <si>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Cубсидии бюджетам городских округов 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</si>
  <si>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городских округов 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</si>
  <si>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</si>
  <si>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</si>
  <si>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
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</si>
  <si>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</si>
  <si>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</si>
  <si>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</si>
  <si>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вед.853 (Минстрой)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</si>
  <si>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вед.853 (Минстрой)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</si>
  <si>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обеспечение комплексного развития сельских территорий 
вед.882 (Минсельхоз)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</si>
  <si>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обеспечение комплексного развития сельских территорий 
вед.882 (Минсельхоз)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</si>
  <si>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</si>
  <si>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</si>
  <si>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 из </t>
    </r>
    <r>
      <rPr>
        <b/>
        <i/>
        <u/>
        <sz val="10"/>
        <rFont val="Times New Roman"/>
        <family val="1"/>
        <charset val="204"/>
      </rPr>
      <t>федерального бюджета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</si>
  <si>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из </t>
    </r>
    <r>
      <rPr>
        <b/>
        <i/>
        <u/>
        <sz val="10"/>
        <rFont val="Times New Roman"/>
        <family val="1"/>
        <charset val="204"/>
      </rPr>
      <t>республиканского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</si>
  <si>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</si>
  <si>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</si>
  <si>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Субсидиина поддержку отрасли культуры 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</si>
  <si>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поддержку отрасли культуры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</si>
  <si>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    Субсидии на сокращение доли загрязненных сточных вод за счет средств резервного фонда 
(вед 832)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</si>
  <si>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  Субсидии на сокращение доли загрязненных сточных вод за счет средств резервного фонда 
(вед 832)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</si>
  <si>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                                                             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</si>
  <si>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 на содержание зданий и оплату коммунальных услуг)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вед. 874 (Минобр)            </t>
    </r>
    <r>
      <rPr>
        <b/>
        <i/>
        <sz val="10"/>
        <rFont val="Times New Roman"/>
        <family val="1"/>
        <charset val="204"/>
      </rPr>
      <t xml:space="preserve">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</si>
  <si>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финансирование расходов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
</t>
    </r>
    <r>
      <rPr>
        <b/>
        <sz val="10"/>
        <rFont val="Times New Roman"/>
        <family val="1"/>
        <charset val="204"/>
      </rPr>
      <t xml:space="preserve">вед. 892 (Минфин)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</si>
  <si>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
</t>
    </r>
    <r>
      <rPr>
        <b/>
        <sz val="10"/>
        <rFont val="Times New Roman"/>
        <family val="1"/>
        <charset val="204"/>
      </rPr>
      <t>вед. 874 (Минобр</t>
    </r>
    <r>
      <rPr>
        <b/>
        <i/>
        <sz val="10"/>
        <rFont val="Times New Roman"/>
        <family val="1"/>
        <charset val="204"/>
      </rPr>
      <t xml:space="preserve">)                             </t>
    </r>
    <r>
      <rPr>
        <sz val="10"/>
        <rFont val="Times New Roman"/>
        <family val="1"/>
        <charset val="204"/>
      </rPr>
      <t xml:space="preserve">                  </t>
    </r>
  </si>
  <si>
    <r>
      <t xml:space="preserve">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 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</si>
  <si>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Субвенции бюджетам городских округов и муниципальных районов на исполнение государственных полномочий по хранению, учету и использованию архивных фондов и архивных документов, находящихся в собственности Республики Марий Эл и хранящихся  в муниципальных архивах на территории Республики Марий Эл 
</t>
    </r>
    <r>
      <rPr>
        <b/>
        <sz val="10"/>
        <rFont val="Times New Roman"/>
        <family val="1"/>
        <charset val="204"/>
      </rPr>
      <t>вед. 857 (Минкульт)</t>
    </r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</si>
</sst>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7" formatCode="0.00000"/>
    <numFmt numFmtId="168" formatCode="#,##0.0"/>
  </numFmts>
  <fonts count="19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33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167" fontId="10" fillId="0" borderId="1" xfId="0" applyNumberFormat="1" applyFont="1" applyFill="1" applyBorder="1"/>
    <xf numFmtId="167" fontId="11" fillId="0" borderId="1" xfId="0" applyNumberFormat="1" applyFont="1" applyFill="1" applyBorder="1"/>
    <xf numFmtId="167" fontId="10" fillId="0" borderId="0" xfId="0" applyNumberFormat="1" applyFont="1" applyFill="1"/>
    <xf numFmtId="167" fontId="10" fillId="14" borderId="0" xfId="0" applyNumberFormat="1" applyFont="1" applyFill="1"/>
    <xf numFmtId="167" fontId="13" fillId="0" borderId="0" xfId="0" applyNumberFormat="1" applyFont="1" applyFill="1"/>
    <xf numFmtId="167" fontId="12" fillId="0" borderId="0" xfId="0" applyNumberFormat="1" applyFont="1" applyFill="1"/>
    <xf numFmtId="4" fontId="0" fillId="0" borderId="0" xfId="0" applyNumberFormat="1"/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/>
    <xf numFmtId="167" fontId="13" fillId="0" borderId="0" xfId="0" applyNumberFormat="1" applyFont="1" applyFill="1" applyAlignment="1">
      <alignment horizontal="center" vertical="center" wrapText="1"/>
    </xf>
    <xf numFmtId="167" fontId="16" fillId="0" borderId="1" xfId="1538" applyNumberFormat="1" applyFont="1" applyFill="1" applyBorder="1"/>
    <xf numFmtId="167" fontId="18" fillId="0" borderId="0" xfId="1538" applyNumberFormat="1" applyFont="1" applyFill="1"/>
    <xf numFmtId="0" fontId="0" fillId="0" borderId="0" xfId="0" applyFill="1"/>
    <xf numFmtId="167" fontId="15" fillId="0" borderId="1" xfId="1538" applyNumberFormat="1" applyFont="1" applyFill="1" applyBorder="1"/>
    <xf numFmtId="167" fontId="17" fillId="0" borderId="0" xfId="1538" applyNumberFormat="1" applyFont="1" applyFill="1"/>
    <xf numFmtId="168" fontId="11" fillId="0" borderId="1" xfId="0" applyNumberFormat="1" applyFont="1" applyFill="1" applyBorder="1"/>
    <xf numFmtId="168" fontId="10" fillId="0" borderId="1" xfId="0" applyNumberFormat="1" applyFont="1" applyFill="1" applyBorder="1"/>
    <xf numFmtId="168" fontId="16" fillId="0" borderId="1" xfId="1538" applyNumberFormat="1" applyFont="1" applyFill="1" applyBorder="1"/>
    <xf numFmtId="168" fontId="15" fillId="0" borderId="1" xfId="1538" applyNumberFormat="1" applyFont="1" applyFill="1" applyBorder="1"/>
    <xf numFmtId="168" fontId="2" fillId="0" borderId="1" xfId="0" applyNumberFormat="1" applyFont="1" applyFill="1" applyBorder="1"/>
    <xf numFmtId="168" fontId="10" fillId="0" borderId="1" xfId="0" applyNumberFormat="1" applyFont="1" applyFill="1" applyBorder="1" applyAlignment="1">
      <alignment vertical="top"/>
    </xf>
    <xf numFmtId="168" fontId="1" fillId="0" borderId="1" xfId="0" applyNumberFormat="1" applyFont="1" applyFill="1" applyBorder="1"/>
    <xf numFmtId="168" fontId="2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167" fontId="10" fillId="0" borderId="10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167" fontId="10" fillId="0" borderId="11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>
      <alignment horizontal="center" vertical="center" wrapText="1"/>
    </xf>
    <xf numFmtId="167" fontId="10" fillId="0" borderId="13" xfId="0" applyNumberFormat="1" applyFont="1" applyFill="1" applyBorder="1" applyAlignment="1">
      <alignment horizontal="center" vertical="center" wrapText="1"/>
    </xf>
    <xf numFmtId="167" fontId="10" fillId="0" borderId="14" xfId="0" applyNumberFormat="1" applyFont="1" applyFill="1" applyBorder="1" applyAlignment="1">
      <alignment horizontal="center" vertical="center" wrapText="1"/>
    </xf>
    <xf numFmtId="168" fontId="1" fillId="0" borderId="1" xfId="1538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1" xfId="1538" applyNumberFormat="1" applyFont="1" applyFill="1" applyBorder="1" applyAlignment="1" applyProtection="1">
      <alignment horizontal="right"/>
    </xf>
    <xf numFmtId="168" fontId="2" fillId="0" borderId="0" xfId="0" applyNumberFormat="1" applyFont="1" applyFill="1"/>
    <xf numFmtId="168" fontId="2" fillId="0" borderId="1" xfId="0" applyNumberFormat="1" applyFont="1" applyFill="1" applyBorder="1" applyAlignment="1">
      <alignment vertical="top"/>
    </xf>
    <xf numFmtId="168" fontId="2" fillId="0" borderId="1" xfId="0" applyNumberFormat="1" applyFont="1" applyFill="1" applyBorder="1" applyAlignment="1">
      <alignment horizontal="right" vertical="center" wrapText="1"/>
    </xf>
    <xf numFmtId="168" fontId="2" fillId="0" borderId="1" xfId="25333" applyNumberFormat="1" applyFont="1" applyFill="1" applyBorder="1" applyAlignment="1">
      <alignment horizontal="right"/>
    </xf>
    <xf numFmtId="168" fontId="6" fillId="0" borderId="1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>
      <alignment horizontal="center" vertical="center" wrapText="1"/>
    </xf>
    <xf numFmtId="168" fontId="2" fillId="0" borderId="9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wrapText="1"/>
    </xf>
    <xf numFmtId="168" fontId="2" fillId="0" borderId="10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1" xfId="1538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/>
    <xf numFmtId="168" fontId="1" fillId="0" borderId="1" xfId="1538" applyNumberFormat="1" applyFont="1" applyFill="1" applyBorder="1" applyAlignment="1" applyProtection="1"/>
    <xf numFmtId="168" fontId="1" fillId="0" borderId="0" xfId="1538" applyNumberFormat="1" applyFont="1" applyFill="1" applyBorder="1" applyAlignment="1" applyProtection="1"/>
    <xf numFmtId="168" fontId="2" fillId="0" borderId="1" xfId="1538" applyNumberFormat="1" applyFont="1" applyFill="1" applyBorder="1" applyAlignment="1" applyProtection="1"/>
    <xf numFmtId="168" fontId="2" fillId="0" borderId="0" xfId="1538" applyNumberFormat="1" applyFont="1" applyFill="1" applyBorder="1" applyAlignment="1" applyProtection="1"/>
    <xf numFmtId="168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/>
    <xf numFmtId="168" fontId="3" fillId="0" borderId="0" xfId="0" applyNumberFormat="1" applyFont="1" applyFill="1"/>
    <xf numFmtId="168" fontId="1" fillId="0" borderId="1" xfId="1538" applyNumberFormat="1" applyFont="1" applyFill="1" applyBorder="1" applyAlignment="1">
      <alignment horizontal="right"/>
    </xf>
    <xf numFmtId="168" fontId="2" fillId="0" borderId="1" xfId="25332" applyNumberFormat="1" applyFont="1" applyFill="1" applyBorder="1"/>
    <xf numFmtId="168" fontId="2" fillId="0" borderId="6" xfId="25332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1" fillId="0" borderId="1" xfId="1538" applyNumberFormat="1" applyFont="1" applyFill="1" applyBorder="1"/>
    <xf numFmtId="168" fontId="0" fillId="0" borderId="4" xfId="0" applyNumberFormat="1" applyFont="1" applyFill="1" applyBorder="1" applyAlignment="1">
      <alignment horizontal="center" vertical="center" wrapText="1"/>
    </xf>
  </cellXfs>
  <cellStyles count="253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10" xfId="8"/>
    <cellStyle name="20% - Акцент1 10 2" xfId="9"/>
    <cellStyle name="20% - Акцент1 10 2 2" xfId="10"/>
    <cellStyle name="20% - Акцент1 10 2 2 2" xfId="11"/>
    <cellStyle name="20% - Акцент1 10 2 3" xfId="12"/>
    <cellStyle name="20% - Акцент1 10 3" xfId="13"/>
    <cellStyle name="20% - Акцент1 10 3 2" xfId="14"/>
    <cellStyle name="20% - Акцент1 10 3 2 2" xfId="15"/>
    <cellStyle name="20% - Акцент1 10 3 3" xfId="16"/>
    <cellStyle name="20% - Акцент1 10 4" xfId="17"/>
    <cellStyle name="20% - Акцент1 10 4 2" xfId="18"/>
    <cellStyle name="20% - Акцент1 10 5" xfId="19"/>
    <cellStyle name="20% - Акцент1 100" xfId="20"/>
    <cellStyle name="20% - Акцент1 100 2" xfId="21"/>
    <cellStyle name="20% - Акцент1 100 2 2" xfId="22"/>
    <cellStyle name="20% - Акцент1 100 3" xfId="23"/>
    <cellStyle name="20% - Акцент1 101" xfId="24"/>
    <cellStyle name="20% - Акцент1 101 2" xfId="25"/>
    <cellStyle name="20% - Акцент1 101 2 2" xfId="26"/>
    <cellStyle name="20% - Акцент1 101 3" xfId="27"/>
    <cellStyle name="20% - Акцент1 102" xfId="28"/>
    <cellStyle name="20% - Акцент1 102 2" xfId="29"/>
    <cellStyle name="20% - Акцент1 102 2 2" xfId="30"/>
    <cellStyle name="20% - Акцент1 102 3" xfId="31"/>
    <cellStyle name="20% - Акцент1 103" xfId="32"/>
    <cellStyle name="20% - Акцент1 103 2" xfId="33"/>
    <cellStyle name="20% - Акцент1 103 2 2" xfId="34"/>
    <cellStyle name="20% - Акцент1 103 3" xfId="35"/>
    <cellStyle name="20% - Акцент1 104" xfId="36"/>
    <cellStyle name="20% - Акцент1 104 2" xfId="37"/>
    <cellStyle name="20% - Акцент1 104 2 2" xfId="38"/>
    <cellStyle name="20% - Акцент1 104 3" xfId="39"/>
    <cellStyle name="20% - Акцент1 105" xfId="40"/>
    <cellStyle name="20% - Акцент1 105 2" xfId="41"/>
    <cellStyle name="20% - Акцент1 105 2 2" xfId="42"/>
    <cellStyle name="20% - Акцент1 105 3" xfId="43"/>
    <cellStyle name="20% - Акцент1 106" xfId="44"/>
    <cellStyle name="20% - Акцент1 106 2" xfId="45"/>
    <cellStyle name="20% - Акцент1 106 2 2" xfId="46"/>
    <cellStyle name="20% - Акцент1 106 3" xfId="47"/>
    <cellStyle name="20% - Акцент1 107" xfId="48"/>
    <cellStyle name="20% - Акцент1 107 2" xfId="49"/>
    <cellStyle name="20% - Акцент1 107 2 2" xfId="50"/>
    <cellStyle name="20% - Акцент1 107 3" xfId="51"/>
    <cellStyle name="20% - Акцент1 108" xfId="52"/>
    <cellStyle name="20% - Акцент1 108 2" xfId="53"/>
    <cellStyle name="20% - Акцент1 108 2 2" xfId="54"/>
    <cellStyle name="20% - Акцент1 108 3" xfId="55"/>
    <cellStyle name="20% - Акцент1 109" xfId="56"/>
    <cellStyle name="20% - Акцент1 109 2" xfId="57"/>
    <cellStyle name="20% - Акцент1 109 2 2" xfId="58"/>
    <cellStyle name="20% - Акцент1 109 3" xfId="59"/>
    <cellStyle name="20% - Акцент1 11" xfId="60"/>
    <cellStyle name="20% - Акцент1 11 2" xfId="61"/>
    <cellStyle name="20% - Акцент1 11 2 2" xfId="62"/>
    <cellStyle name="20% - Акцент1 11 2 2 2" xfId="63"/>
    <cellStyle name="20% - Акцент1 11 2 3" xfId="64"/>
    <cellStyle name="20% - Акцент1 11 3" xfId="65"/>
    <cellStyle name="20% - Акцент1 11 3 2" xfId="66"/>
    <cellStyle name="20% - Акцент1 11 3 2 2" xfId="67"/>
    <cellStyle name="20% - Акцент1 11 3 3" xfId="68"/>
    <cellStyle name="20% - Акцент1 11 4" xfId="69"/>
    <cellStyle name="20% - Акцент1 11 4 2" xfId="70"/>
    <cellStyle name="20% - Акцент1 11 5" xfId="71"/>
    <cellStyle name="20% - Акцент1 110" xfId="72"/>
    <cellStyle name="20% - Акцент1 110 2" xfId="73"/>
    <cellStyle name="20% - Акцент1 110 2 2" xfId="74"/>
    <cellStyle name="20% - Акцент1 110 3" xfId="75"/>
    <cellStyle name="20% - Акцент1 111" xfId="76"/>
    <cellStyle name="20% - Акцент1 111 2" xfId="77"/>
    <cellStyle name="20% - Акцент1 111 2 2" xfId="78"/>
    <cellStyle name="20% - Акцент1 111 3" xfId="79"/>
    <cellStyle name="20% - Акцент1 112" xfId="80"/>
    <cellStyle name="20% - Акцент1 112 2" xfId="81"/>
    <cellStyle name="20% - Акцент1 112 2 2" xfId="82"/>
    <cellStyle name="20% - Акцент1 112 3" xfId="83"/>
    <cellStyle name="20% - Акцент1 113" xfId="84"/>
    <cellStyle name="20% - Акцент1 113 2" xfId="85"/>
    <cellStyle name="20% - Акцент1 113 2 2" xfId="86"/>
    <cellStyle name="20% - Акцент1 113 3" xfId="87"/>
    <cellStyle name="20% - Акцент1 114" xfId="88"/>
    <cellStyle name="20% - Акцент1 114 2" xfId="89"/>
    <cellStyle name="20% - Акцент1 114 2 2" xfId="90"/>
    <cellStyle name="20% - Акцент1 114 3" xfId="91"/>
    <cellStyle name="20% - Акцент1 115" xfId="92"/>
    <cellStyle name="20% - Акцент1 115 2" xfId="93"/>
    <cellStyle name="20% - Акцент1 115 2 2" xfId="94"/>
    <cellStyle name="20% - Акцент1 115 3" xfId="95"/>
    <cellStyle name="20% - Акцент1 116" xfId="96"/>
    <cellStyle name="20% - Акцент1 116 2" xfId="97"/>
    <cellStyle name="20% - Акцент1 116 2 2" xfId="98"/>
    <cellStyle name="20% - Акцент1 116 3" xfId="99"/>
    <cellStyle name="20% - Акцент1 117" xfId="100"/>
    <cellStyle name="20% - Акцент1 117 2" xfId="101"/>
    <cellStyle name="20% - Акцент1 117 2 2" xfId="102"/>
    <cellStyle name="20% - Акцент1 117 3" xfId="103"/>
    <cellStyle name="20% - Акцент1 118" xfId="104"/>
    <cellStyle name="20% - Акцент1 118 2" xfId="105"/>
    <cellStyle name="20% - Акцент1 118 2 2" xfId="106"/>
    <cellStyle name="20% - Акцент1 118 3" xfId="107"/>
    <cellStyle name="20% - Акцент1 119" xfId="108"/>
    <cellStyle name="20% - Акцент1 119 2" xfId="109"/>
    <cellStyle name="20% - Акцент1 119 2 2" xfId="110"/>
    <cellStyle name="20% - Акцент1 119 3" xfId="111"/>
    <cellStyle name="20% - Акцент1 12" xfId="112"/>
    <cellStyle name="20% - Акцент1 12 2" xfId="113"/>
    <cellStyle name="20% - Акцент1 12 2 2" xfId="114"/>
    <cellStyle name="20% - Акцент1 12 2 2 2" xfId="115"/>
    <cellStyle name="20% - Акцент1 12 2 3" xfId="116"/>
    <cellStyle name="20% - Акцент1 12 3" xfId="117"/>
    <cellStyle name="20% - Акцент1 12 3 2" xfId="118"/>
    <cellStyle name="20% - Акцент1 12 3 2 2" xfId="119"/>
    <cellStyle name="20% - Акцент1 12 3 3" xfId="120"/>
    <cellStyle name="20% - Акцент1 12 4" xfId="121"/>
    <cellStyle name="20% - Акцент1 12 4 2" xfId="122"/>
    <cellStyle name="20% - Акцент1 12 5" xfId="123"/>
    <cellStyle name="20% - Акцент1 120" xfId="124"/>
    <cellStyle name="20% - Акцент1 120 2" xfId="125"/>
    <cellStyle name="20% - Акцент1 120 2 2" xfId="126"/>
    <cellStyle name="20% - Акцент1 120 3" xfId="127"/>
    <cellStyle name="20% - Акцент1 121" xfId="128"/>
    <cellStyle name="20% - Акцент1 121 2" xfId="129"/>
    <cellStyle name="20% - Акцент1 121 2 2" xfId="130"/>
    <cellStyle name="20% - Акцент1 121 3" xfId="131"/>
    <cellStyle name="20% - Акцент1 122" xfId="132"/>
    <cellStyle name="20% - Акцент1 122 2" xfId="133"/>
    <cellStyle name="20% - Акцент1 122 2 2" xfId="134"/>
    <cellStyle name="20% - Акцент1 122 3" xfId="135"/>
    <cellStyle name="20% - Акцент1 123" xfId="136"/>
    <cellStyle name="20% - Акцент1 123 2" xfId="137"/>
    <cellStyle name="20% - Акцент1 123 2 2" xfId="138"/>
    <cellStyle name="20% - Акцент1 123 3" xfId="139"/>
    <cellStyle name="20% - Акцент1 124" xfId="140"/>
    <cellStyle name="20% - Акцент1 124 2" xfId="141"/>
    <cellStyle name="20% - Акцент1 124 2 2" xfId="142"/>
    <cellStyle name="20% - Акцент1 124 3" xfId="143"/>
    <cellStyle name="20% - Акцент1 125" xfId="144"/>
    <cellStyle name="20% - Акцент1 125 2" xfId="145"/>
    <cellStyle name="20% - Акцент1 125 2 2" xfId="146"/>
    <cellStyle name="20% - Акцент1 125 3" xfId="147"/>
    <cellStyle name="20% - Акцент1 126" xfId="148"/>
    <cellStyle name="20% - Акцент1 126 2" xfId="149"/>
    <cellStyle name="20% - Акцент1 126 2 2" xfId="150"/>
    <cellStyle name="20% - Акцент1 126 3" xfId="151"/>
    <cellStyle name="20% - Акцент1 127" xfId="152"/>
    <cellStyle name="20% - Акцент1 127 2" xfId="153"/>
    <cellStyle name="20% - Акцент1 127 2 2" xfId="154"/>
    <cellStyle name="20% - Акцент1 127 3" xfId="155"/>
    <cellStyle name="20% - Акцент1 128" xfId="156"/>
    <cellStyle name="20% - Акцент1 128 2" xfId="157"/>
    <cellStyle name="20% - Акцент1 128 2 2" xfId="158"/>
    <cellStyle name="20% - Акцент1 128 3" xfId="159"/>
    <cellStyle name="20% - Акцент1 129" xfId="160"/>
    <cellStyle name="20% - Акцент1 129 2" xfId="161"/>
    <cellStyle name="20% - Акцент1 129 2 2" xfId="162"/>
    <cellStyle name="20% - Акцент1 129 3" xfId="163"/>
    <cellStyle name="20% - Акцент1 13" xfId="164"/>
    <cellStyle name="20% - Акцент1 13 2" xfId="165"/>
    <cellStyle name="20% - Акцент1 13 2 2" xfId="166"/>
    <cellStyle name="20% - Акцент1 13 2 2 2" xfId="167"/>
    <cellStyle name="20% - Акцент1 13 2 3" xfId="168"/>
    <cellStyle name="20% - Акцент1 13 3" xfId="169"/>
    <cellStyle name="20% - Акцент1 13 3 2" xfId="170"/>
    <cellStyle name="20% - Акцент1 13 3 2 2" xfId="171"/>
    <cellStyle name="20% - Акцент1 13 3 3" xfId="172"/>
    <cellStyle name="20% - Акцент1 13 4" xfId="173"/>
    <cellStyle name="20% - Акцент1 13 4 2" xfId="174"/>
    <cellStyle name="20% - Акцент1 13 5" xfId="175"/>
    <cellStyle name="20% - Акцент1 130" xfId="176"/>
    <cellStyle name="20% - Акцент1 130 2" xfId="177"/>
    <cellStyle name="20% - Акцент1 130 2 2" xfId="178"/>
    <cellStyle name="20% - Акцент1 130 3" xfId="179"/>
    <cellStyle name="20% - Акцент1 131" xfId="180"/>
    <cellStyle name="20% - Акцент1 131 2" xfId="181"/>
    <cellStyle name="20% - Акцент1 131 2 2" xfId="182"/>
    <cellStyle name="20% - Акцент1 131 3" xfId="183"/>
    <cellStyle name="20% - Акцент1 132" xfId="184"/>
    <cellStyle name="20% - Акцент1 132 2" xfId="185"/>
    <cellStyle name="20% - Акцент1 132 2 2" xfId="186"/>
    <cellStyle name="20% - Акцент1 132 3" xfId="187"/>
    <cellStyle name="20% - Акцент1 133" xfId="188"/>
    <cellStyle name="20% - Акцент1 133 2" xfId="189"/>
    <cellStyle name="20% - Акцент1 133 2 2" xfId="190"/>
    <cellStyle name="20% - Акцент1 133 3" xfId="191"/>
    <cellStyle name="20% - Акцент1 134" xfId="192"/>
    <cellStyle name="20% - Акцент1 134 2" xfId="193"/>
    <cellStyle name="20% - Акцент1 134 2 2" xfId="194"/>
    <cellStyle name="20% - Акцент1 134 3" xfId="195"/>
    <cellStyle name="20% - Акцент1 135" xfId="196"/>
    <cellStyle name="20% - Акцент1 135 2" xfId="197"/>
    <cellStyle name="20% - Акцент1 135 2 2" xfId="198"/>
    <cellStyle name="20% - Акцент1 135 3" xfId="199"/>
    <cellStyle name="20% - Акцент1 136" xfId="200"/>
    <cellStyle name="20% - Акцент1 136 2" xfId="201"/>
    <cellStyle name="20% - Акцент1 136 2 2" xfId="202"/>
    <cellStyle name="20% - Акцент1 136 3" xfId="203"/>
    <cellStyle name="20% - Акцент1 137" xfId="204"/>
    <cellStyle name="20% - Акцент1 138" xfId="205"/>
    <cellStyle name="20% - Акцент1 14" xfId="206"/>
    <cellStyle name="20% - Акцент1 14 2" xfId="207"/>
    <cellStyle name="20% - Акцент1 14 2 2" xfId="208"/>
    <cellStyle name="20% - Акцент1 14 2 2 2" xfId="209"/>
    <cellStyle name="20% - Акцент1 14 2 3" xfId="210"/>
    <cellStyle name="20% - Акцент1 14 3" xfId="211"/>
    <cellStyle name="20% - Акцент1 14 3 2" xfId="212"/>
    <cellStyle name="20% - Акцент1 14 3 2 2" xfId="213"/>
    <cellStyle name="20% - Акцент1 14 3 3" xfId="214"/>
    <cellStyle name="20% - Акцент1 14 4" xfId="215"/>
    <cellStyle name="20% - Акцент1 14 4 2" xfId="216"/>
    <cellStyle name="20% - Акцент1 14 5" xfId="217"/>
    <cellStyle name="20% - Акцент1 15" xfId="218"/>
    <cellStyle name="20% - Акцент1 15 2" xfId="219"/>
    <cellStyle name="20% - Акцент1 15 2 2" xfId="220"/>
    <cellStyle name="20% - Акцент1 15 2 2 2" xfId="221"/>
    <cellStyle name="20% - Акцент1 15 2 3" xfId="222"/>
    <cellStyle name="20% - Акцент1 15 3" xfId="223"/>
    <cellStyle name="20% - Акцент1 15 3 2" xfId="224"/>
    <cellStyle name="20% - Акцент1 15 3 2 2" xfId="225"/>
    <cellStyle name="20% - Акцент1 15 3 3" xfId="226"/>
    <cellStyle name="20% - Акцент1 15 4" xfId="227"/>
    <cellStyle name="20% - Акцент1 15 4 2" xfId="228"/>
    <cellStyle name="20% - Акцент1 15 5" xfId="229"/>
    <cellStyle name="20% - Акцент1 16" xfId="230"/>
    <cellStyle name="20% - Акцент1 16 2" xfId="231"/>
    <cellStyle name="20% - Акцент1 16 2 2" xfId="232"/>
    <cellStyle name="20% - Акцент1 16 2 2 2" xfId="233"/>
    <cellStyle name="20% - Акцент1 16 2 3" xfId="234"/>
    <cellStyle name="20% - Акцент1 16 3" xfId="235"/>
    <cellStyle name="20% - Акцент1 16 3 2" xfId="236"/>
    <cellStyle name="20% - Акцент1 16 3 2 2" xfId="237"/>
    <cellStyle name="20% - Акцент1 16 3 3" xfId="238"/>
    <cellStyle name="20% - Акцент1 16 4" xfId="239"/>
    <cellStyle name="20% - Акцент1 16 4 2" xfId="240"/>
    <cellStyle name="20% - Акцент1 16 5" xfId="241"/>
    <cellStyle name="20% - Акцент1 17" xfId="242"/>
    <cellStyle name="20% - Акцент1 17 2" xfId="243"/>
    <cellStyle name="20% - Акцент1 17 2 2" xfId="244"/>
    <cellStyle name="20% - Акцент1 17 2 2 2" xfId="245"/>
    <cellStyle name="20% - Акцент1 17 2 3" xfId="246"/>
    <cellStyle name="20% - Акцент1 17 3" xfId="247"/>
    <cellStyle name="20% - Акцент1 17 3 2" xfId="248"/>
    <cellStyle name="20% - Акцент1 17 3 2 2" xfId="249"/>
    <cellStyle name="20% - Акцент1 17 3 3" xfId="250"/>
    <cellStyle name="20% - Акцент1 17 4" xfId="251"/>
    <cellStyle name="20% - Акцент1 17 4 2" xfId="252"/>
    <cellStyle name="20% - Акцент1 17 5" xfId="253"/>
    <cellStyle name="20% - Акцент1 18" xfId="254"/>
    <cellStyle name="20% - Акцент1 18 2" xfId="255"/>
    <cellStyle name="20% - Акцент1 18 2 2" xfId="256"/>
    <cellStyle name="20% - Акцент1 18 2 2 2" xfId="257"/>
    <cellStyle name="20% - Акцент1 18 2 3" xfId="258"/>
    <cellStyle name="20% - Акцент1 18 3" xfId="259"/>
    <cellStyle name="20% - Акцент1 18 3 2" xfId="260"/>
    <cellStyle name="20% - Акцент1 18 3 2 2" xfId="261"/>
    <cellStyle name="20% - Акцент1 18 3 3" xfId="262"/>
    <cellStyle name="20% - Акцент1 18 4" xfId="263"/>
    <cellStyle name="20% - Акцент1 18 4 2" xfId="264"/>
    <cellStyle name="20% - Акцент1 18 5" xfId="265"/>
    <cellStyle name="20% - Акцент1 19" xfId="266"/>
    <cellStyle name="20% - Акцент1 19 2" xfId="267"/>
    <cellStyle name="20% - Акцент1 19 2 2" xfId="268"/>
    <cellStyle name="20% - Акцент1 19 2 2 2" xfId="269"/>
    <cellStyle name="20% - Акцент1 19 2 3" xfId="270"/>
    <cellStyle name="20% - Акцент1 19 3" xfId="271"/>
    <cellStyle name="20% - Акцент1 19 3 2" xfId="272"/>
    <cellStyle name="20% - Акцент1 19 3 2 2" xfId="273"/>
    <cellStyle name="20% - Акцент1 19 3 3" xfId="274"/>
    <cellStyle name="20% - Акцент1 19 4" xfId="275"/>
    <cellStyle name="20% - Акцент1 19 4 2" xfId="276"/>
    <cellStyle name="20% - Акцент1 19 5" xfId="277"/>
    <cellStyle name="20% - Акцент1 2" xfId="278"/>
    <cellStyle name="20% - Акцент1 2 10" xfId="279"/>
    <cellStyle name="20% - Акцент1 2 10 2" xfId="280"/>
    <cellStyle name="20% - Акцент1 2 10 2 2" xfId="281"/>
    <cellStyle name="20% - Акцент1 2 10 3" xfId="282"/>
    <cellStyle name="20% - Акцент1 2 11" xfId="283"/>
    <cellStyle name="20% - Акцент1 2 11 2" xfId="284"/>
    <cellStyle name="20% - Акцент1 2 11 2 2" xfId="285"/>
    <cellStyle name="20% - Акцент1 2 11 3" xfId="286"/>
    <cellStyle name="20% - Акцент1 2 12" xfId="287"/>
    <cellStyle name="20% - Акцент1 2 12 2" xfId="288"/>
    <cellStyle name="20% - Акцент1 2 12 2 2" xfId="289"/>
    <cellStyle name="20% - Акцент1 2 12 3" xfId="290"/>
    <cellStyle name="20% - Акцент1 2 13" xfId="291"/>
    <cellStyle name="20% - Акцент1 2 13 2" xfId="292"/>
    <cellStyle name="20% - Акцент1 2 13 2 2" xfId="293"/>
    <cellStyle name="20% - Акцент1 2 13 3" xfId="294"/>
    <cellStyle name="20% - Акцент1 2 14" xfId="295"/>
    <cellStyle name="20% - Акцент1 2 14 2" xfId="296"/>
    <cellStyle name="20% - Акцент1 2 14 2 2" xfId="297"/>
    <cellStyle name="20% - Акцент1 2 14 3" xfId="298"/>
    <cellStyle name="20% - Акцент1 2 15" xfId="299"/>
    <cellStyle name="20% - Акцент1 2 15 2" xfId="300"/>
    <cellStyle name="20% - Акцент1 2 15 2 2" xfId="301"/>
    <cellStyle name="20% - Акцент1 2 15 3" xfId="302"/>
    <cellStyle name="20% - Акцент1 2 16" xfId="303"/>
    <cellStyle name="20% - Акцент1 2 16 2" xfId="304"/>
    <cellStyle name="20% - Акцент1 2 16 2 2" xfId="305"/>
    <cellStyle name="20% - Акцент1 2 16 3" xfId="306"/>
    <cellStyle name="20% - Акцент1 2 17" xfId="307"/>
    <cellStyle name="20% - Акцент1 2 17 2" xfId="308"/>
    <cellStyle name="20% - Акцент1 2 17 2 2" xfId="309"/>
    <cellStyle name="20% - Акцент1 2 17 3" xfId="310"/>
    <cellStyle name="20% - Акцент1 2 18" xfId="311"/>
    <cellStyle name="20% - Акцент1 2 18 2" xfId="312"/>
    <cellStyle name="20% - Акцент1 2 18 2 2" xfId="313"/>
    <cellStyle name="20% - Акцент1 2 18 3" xfId="314"/>
    <cellStyle name="20% - Акцент1 2 19" xfId="315"/>
    <cellStyle name="20% - Акцент1 2 19 2" xfId="316"/>
    <cellStyle name="20% - Акцент1 2 19 2 2" xfId="317"/>
    <cellStyle name="20% - Акцент1 2 19 3" xfId="318"/>
    <cellStyle name="20% - Акцент1 2 2" xfId="319"/>
    <cellStyle name="20% - Акцент1 2 2 2" xfId="320"/>
    <cellStyle name="20% - Акцент1 2 2 2 2" xfId="321"/>
    <cellStyle name="20% - Акцент1 2 2 2 2 2" xfId="322"/>
    <cellStyle name="20% - Акцент1 2 2 2 3" xfId="323"/>
    <cellStyle name="20% - Акцент1 2 2 3" xfId="324"/>
    <cellStyle name="20% - Акцент1 2 2 3 2" xfId="325"/>
    <cellStyle name="20% - Акцент1 2 2 3 2 2" xfId="326"/>
    <cellStyle name="20% - Акцент1 2 2 3 3" xfId="327"/>
    <cellStyle name="20% - Акцент1 2 2 4" xfId="328"/>
    <cellStyle name="20% - Акцент1 2 2 4 2" xfId="329"/>
    <cellStyle name="20% - Акцент1 2 2 5" xfId="330"/>
    <cellStyle name="20% - Акцент1 2 20" xfId="331"/>
    <cellStyle name="20% - Акцент1 2 20 2" xfId="332"/>
    <cellStyle name="20% - Акцент1 2 20 2 2" xfId="333"/>
    <cellStyle name="20% - Акцент1 2 20 3" xfId="334"/>
    <cellStyle name="20% - Акцент1 2 21" xfId="335"/>
    <cellStyle name="20% - Акцент1 2 21 2" xfId="336"/>
    <cellStyle name="20% - Акцент1 2 21 2 2" xfId="337"/>
    <cellStyle name="20% - Акцент1 2 21 3" xfId="338"/>
    <cellStyle name="20% - Акцент1 2 22" xfId="339"/>
    <cellStyle name="20% - Акцент1 2 22 2" xfId="340"/>
    <cellStyle name="20% - Акцент1 2 22 2 2" xfId="341"/>
    <cellStyle name="20% - Акцент1 2 22 3" xfId="342"/>
    <cellStyle name="20% - Акцент1 2 23" xfId="343"/>
    <cellStyle name="20% - Акцент1 2 23 2" xfId="344"/>
    <cellStyle name="20% - Акцент1 2 23 2 2" xfId="345"/>
    <cellStyle name="20% - Акцент1 2 23 3" xfId="346"/>
    <cellStyle name="20% - Акцент1 2 24" xfId="347"/>
    <cellStyle name="20% - Акцент1 2 24 2" xfId="348"/>
    <cellStyle name="20% - Акцент1 2 24 2 2" xfId="349"/>
    <cellStyle name="20% - Акцент1 2 24 3" xfId="350"/>
    <cellStyle name="20% - Акцент1 2 25" xfId="351"/>
    <cellStyle name="20% - Акцент1 2 25 2" xfId="352"/>
    <cellStyle name="20% - Акцент1 2 26" xfId="353"/>
    <cellStyle name="20% - Акцент1 2 3" xfId="354"/>
    <cellStyle name="20% - Акцент1 2 3 2" xfId="355"/>
    <cellStyle name="20% - Акцент1 2 3 2 2" xfId="356"/>
    <cellStyle name="20% - Акцент1 2 3 2 2 2" xfId="357"/>
    <cellStyle name="20% - Акцент1 2 3 2 3" xfId="358"/>
    <cellStyle name="20% - Акцент1 2 3 3" xfId="359"/>
    <cellStyle name="20% - Акцент1 2 3 3 2" xfId="360"/>
    <cellStyle name="20% - Акцент1 2 3 3 2 2" xfId="361"/>
    <cellStyle name="20% - Акцент1 2 3 3 3" xfId="362"/>
    <cellStyle name="20% - Акцент1 2 3 4" xfId="363"/>
    <cellStyle name="20% - Акцент1 2 3 4 2" xfId="364"/>
    <cellStyle name="20% - Акцент1 2 3 5" xfId="365"/>
    <cellStyle name="20% - Акцент1 2 4" xfId="366"/>
    <cellStyle name="20% - Акцент1 2 4 2" xfId="367"/>
    <cellStyle name="20% - Акцент1 2 4 2 2" xfId="368"/>
    <cellStyle name="20% - Акцент1 2 4 2 2 2" xfId="369"/>
    <cellStyle name="20% - Акцент1 2 4 2 3" xfId="370"/>
    <cellStyle name="20% - Акцент1 2 4 3" xfId="371"/>
    <cellStyle name="20% - Акцент1 2 4 3 2" xfId="372"/>
    <cellStyle name="20% - Акцент1 2 4 3 2 2" xfId="373"/>
    <cellStyle name="20% - Акцент1 2 4 3 3" xfId="374"/>
    <cellStyle name="20% - Акцент1 2 4 4" xfId="375"/>
    <cellStyle name="20% - Акцент1 2 4 4 2" xfId="376"/>
    <cellStyle name="20% - Акцент1 2 4 5" xfId="377"/>
    <cellStyle name="20% - Акцент1 2 5" xfId="378"/>
    <cellStyle name="20% - Акцент1 2 5 2" xfId="379"/>
    <cellStyle name="20% - Акцент1 2 5 2 2" xfId="380"/>
    <cellStyle name="20% - Акцент1 2 5 2 2 2" xfId="381"/>
    <cellStyle name="20% - Акцент1 2 5 2 3" xfId="382"/>
    <cellStyle name="20% - Акцент1 2 5 3" xfId="383"/>
    <cellStyle name="20% - Акцент1 2 5 3 2" xfId="384"/>
    <cellStyle name="20% - Акцент1 2 5 3 2 2" xfId="385"/>
    <cellStyle name="20% - Акцент1 2 5 3 3" xfId="386"/>
    <cellStyle name="20% - Акцент1 2 5 4" xfId="387"/>
    <cellStyle name="20% - Акцент1 2 5 4 2" xfId="388"/>
    <cellStyle name="20% - Акцент1 2 5 5" xfId="389"/>
    <cellStyle name="20% - Акцент1 2 6" xfId="390"/>
    <cellStyle name="20% - Акцент1 2 6 2" xfId="391"/>
    <cellStyle name="20% - Акцент1 2 6 2 2" xfId="392"/>
    <cellStyle name="20% - Акцент1 2 6 3" xfId="393"/>
    <cellStyle name="20% - Акцент1 2 7" xfId="394"/>
    <cellStyle name="20% - Акцент1 2 7 2" xfId="395"/>
    <cellStyle name="20% - Акцент1 2 7 2 2" xfId="396"/>
    <cellStyle name="20% - Акцент1 2 7 3" xfId="397"/>
    <cellStyle name="20% - Акцент1 2 8" xfId="398"/>
    <cellStyle name="20% - Акцент1 2 8 2" xfId="399"/>
    <cellStyle name="20% - Акцент1 2 8 2 2" xfId="400"/>
    <cellStyle name="20% - Акцент1 2 8 3" xfId="401"/>
    <cellStyle name="20% - Акцент1 2 9" xfId="402"/>
    <cellStyle name="20% - Акцент1 2 9 2" xfId="403"/>
    <cellStyle name="20% - Акцент1 2 9 2 2" xfId="404"/>
    <cellStyle name="20% - Акцент1 2 9 3" xfId="405"/>
    <cellStyle name="20% - Акцент1 20" xfId="406"/>
    <cellStyle name="20% - Акцент1 20 2" xfId="407"/>
    <cellStyle name="20% - Акцент1 20 2 2" xfId="408"/>
    <cellStyle name="20% - Акцент1 20 2 2 2" xfId="409"/>
    <cellStyle name="20% - Акцент1 20 2 3" xfId="410"/>
    <cellStyle name="20% - Акцент1 20 3" xfId="411"/>
    <cellStyle name="20% - Акцент1 20 3 2" xfId="412"/>
    <cellStyle name="20% - Акцент1 20 3 2 2" xfId="413"/>
    <cellStyle name="20% - Акцент1 20 3 3" xfId="414"/>
    <cellStyle name="20% - Акцент1 20 4" xfId="415"/>
    <cellStyle name="20% - Акцент1 20 4 2" xfId="416"/>
    <cellStyle name="20% - Акцент1 20 5" xfId="417"/>
    <cellStyle name="20% - Акцент1 21" xfId="418"/>
    <cellStyle name="20% - Акцент1 21 2" xfId="419"/>
    <cellStyle name="20% - Акцент1 21 2 2" xfId="420"/>
    <cellStyle name="20% - Акцент1 21 2 2 2" xfId="421"/>
    <cellStyle name="20% - Акцент1 21 2 3" xfId="422"/>
    <cellStyle name="20% - Акцент1 21 3" xfId="423"/>
    <cellStyle name="20% - Акцент1 21 3 2" xfId="424"/>
    <cellStyle name="20% - Акцент1 21 3 2 2" xfId="425"/>
    <cellStyle name="20% - Акцент1 21 3 3" xfId="426"/>
    <cellStyle name="20% - Акцент1 21 4" xfId="427"/>
    <cellStyle name="20% - Акцент1 21 4 2" xfId="428"/>
    <cellStyle name="20% - Акцент1 21 5" xfId="429"/>
    <cellStyle name="20% - Акцент1 22" xfId="430"/>
    <cellStyle name="20% - Акцент1 22 2" xfId="431"/>
    <cellStyle name="20% - Акцент1 22 2 2" xfId="432"/>
    <cellStyle name="20% - Акцент1 22 2 2 2" xfId="433"/>
    <cellStyle name="20% - Акцент1 22 2 3" xfId="434"/>
    <cellStyle name="20% - Акцент1 22 3" xfId="435"/>
    <cellStyle name="20% - Акцент1 22 3 2" xfId="436"/>
    <cellStyle name="20% - Акцент1 22 3 2 2" xfId="437"/>
    <cellStyle name="20% - Акцент1 22 3 3" xfId="438"/>
    <cellStyle name="20% - Акцент1 22 4" xfId="439"/>
    <cellStyle name="20% - Акцент1 22 4 2" xfId="440"/>
    <cellStyle name="20% - Акцент1 22 5" xfId="441"/>
    <cellStyle name="20% - Акцент1 23" xfId="442"/>
    <cellStyle name="20% - Акцент1 23 2" xfId="443"/>
    <cellStyle name="20% - Акцент1 23 2 2" xfId="444"/>
    <cellStyle name="20% - Акцент1 23 2 2 2" xfId="445"/>
    <cellStyle name="20% - Акцент1 23 2 3" xfId="446"/>
    <cellStyle name="20% - Акцент1 23 3" xfId="447"/>
    <cellStyle name="20% - Акцент1 23 3 2" xfId="448"/>
    <cellStyle name="20% - Акцент1 23 3 2 2" xfId="449"/>
    <cellStyle name="20% - Акцент1 23 3 3" xfId="450"/>
    <cellStyle name="20% - Акцент1 23 4" xfId="451"/>
    <cellStyle name="20% - Акцент1 23 4 2" xfId="452"/>
    <cellStyle name="20% - Акцент1 23 5" xfId="453"/>
    <cellStyle name="20% - Акцент1 24" xfId="454"/>
    <cellStyle name="20% - Акцент1 24 2" xfId="455"/>
    <cellStyle name="20% - Акцент1 24 2 2" xfId="456"/>
    <cellStyle name="20% - Акцент1 24 2 2 2" xfId="457"/>
    <cellStyle name="20% - Акцент1 24 2 3" xfId="458"/>
    <cellStyle name="20% - Акцент1 24 3" xfId="459"/>
    <cellStyle name="20% - Акцент1 24 3 2" xfId="460"/>
    <cellStyle name="20% - Акцент1 24 3 2 2" xfId="461"/>
    <cellStyle name="20% - Акцент1 24 3 3" xfId="462"/>
    <cellStyle name="20% - Акцент1 24 4" xfId="463"/>
    <cellStyle name="20% - Акцент1 24 4 2" xfId="464"/>
    <cellStyle name="20% - Акцент1 24 5" xfId="465"/>
    <cellStyle name="20% - Акцент1 25" xfId="466"/>
    <cellStyle name="20% - Акцент1 25 2" xfId="467"/>
    <cellStyle name="20% - Акцент1 25 2 2" xfId="468"/>
    <cellStyle name="20% - Акцент1 25 2 2 2" xfId="469"/>
    <cellStyle name="20% - Акцент1 25 2 3" xfId="470"/>
    <cellStyle name="20% - Акцент1 25 3" xfId="471"/>
    <cellStyle name="20% - Акцент1 25 3 2" xfId="472"/>
    <cellStyle name="20% - Акцент1 25 3 2 2" xfId="473"/>
    <cellStyle name="20% - Акцент1 25 3 3" xfId="474"/>
    <cellStyle name="20% - Акцент1 25 4" xfId="475"/>
    <cellStyle name="20% - Акцент1 25 4 2" xfId="476"/>
    <cellStyle name="20% - Акцент1 25 5" xfId="477"/>
    <cellStyle name="20% - Акцент1 26" xfId="478"/>
    <cellStyle name="20% - Акцент1 26 2" xfId="479"/>
    <cellStyle name="20% - Акцент1 26 2 2" xfId="480"/>
    <cellStyle name="20% - Акцент1 26 2 2 2" xfId="481"/>
    <cellStyle name="20% - Акцент1 26 2 3" xfId="482"/>
    <cellStyle name="20% - Акцент1 26 3" xfId="483"/>
    <cellStyle name="20% - Акцент1 26 3 2" xfId="484"/>
    <cellStyle name="20% - Акцент1 26 3 2 2" xfId="485"/>
    <cellStyle name="20% - Акцент1 26 3 3" xfId="486"/>
    <cellStyle name="20% - Акцент1 26 4" xfId="487"/>
    <cellStyle name="20% - Акцент1 26 4 2" xfId="488"/>
    <cellStyle name="20% - Акцент1 26 5" xfId="489"/>
    <cellStyle name="20% - Акцент1 27" xfId="490"/>
    <cellStyle name="20% - Акцент1 27 2" xfId="491"/>
    <cellStyle name="20% - Акцент1 27 2 2" xfId="492"/>
    <cellStyle name="20% - Акцент1 27 2 2 2" xfId="493"/>
    <cellStyle name="20% - Акцент1 27 2 3" xfId="494"/>
    <cellStyle name="20% - Акцент1 27 3" xfId="495"/>
    <cellStyle name="20% - Акцент1 27 3 2" xfId="496"/>
    <cellStyle name="20% - Акцент1 27 3 2 2" xfId="497"/>
    <cellStyle name="20% - Акцент1 27 3 3" xfId="498"/>
    <cellStyle name="20% - Акцент1 27 4" xfId="499"/>
    <cellStyle name="20% - Акцент1 27 4 2" xfId="500"/>
    <cellStyle name="20% - Акцент1 27 5" xfId="501"/>
    <cellStyle name="20% - Акцент1 28" xfId="502"/>
    <cellStyle name="20% - Акцент1 28 2" xfId="503"/>
    <cellStyle name="20% - Акцент1 28 2 2" xfId="504"/>
    <cellStyle name="20% - Акцент1 28 2 2 2" xfId="505"/>
    <cellStyle name="20% - Акцент1 28 2 3" xfId="506"/>
    <cellStyle name="20% - Акцент1 28 3" xfId="507"/>
    <cellStyle name="20% - Акцент1 28 3 2" xfId="508"/>
    <cellStyle name="20% - Акцент1 28 3 2 2" xfId="509"/>
    <cellStyle name="20% - Акцент1 28 3 3" xfId="510"/>
    <cellStyle name="20% - Акцент1 28 4" xfId="511"/>
    <cellStyle name="20% - Акцент1 28 4 2" xfId="512"/>
    <cellStyle name="20% - Акцент1 28 5" xfId="513"/>
    <cellStyle name="20% - Акцент1 29" xfId="514"/>
    <cellStyle name="20% - Акцент1 29 2" xfId="515"/>
    <cellStyle name="20% - Акцент1 29 2 2" xfId="516"/>
    <cellStyle name="20% - Акцент1 29 2 2 2" xfId="517"/>
    <cellStyle name="20% - Акцент1 29 2 3" xfId="518"/>
    <cellStyle name="20% - Акцент1 29 3" xfId="519"/>
    <cellStyle name="20% - Акцент1 29 3 2" xfId="520"/>
    <cellStyle name="20% - Акцент1 29 3 2 2" xfId="521"/>
    <cellStyle name="20% - Акцент1 29 3 3" xfId="522"/>
    <cellStyle name="20% - Акцент1 29 4" xfId="523"/>
    <cellStyle name="20% - Акцент1 29 4 2" xfId="524"/>
    <cellStyle name="20% - Акцент1 29 5" xfId="525"/>
    <cellStyle name="20% - Акцент1 3" xfId="526"/>
    <cellStyle name="20% - Акцент1 3 2" xfId="527"/>
    <cellStyle name="20% - Акцент1 3 2 2" xfId="528"/>
    <cellStyle name="20% - Акцент1 3 2 2 2" xfId="529"/>
    <cellStyle name="20% - Акцент1 3 2 2 2 2" xfId="530"/>
    <cellStyle name="20% - Акцент1 3 2 2 3" xfId="531"/>
    <cellStyle name="20% - Акцент1 3 2 3" xfId="532"/>
    <cellStyle name="20% - Акцент1 3 2 3 2" xfId="533"/>
    <cellStyle name="20% - Акцент1 3 2 3 2 2" xfId="534"/>
    <cellStyle name="20% - Акцент1 3 2 3 3" xfId="535"/>
    <cellStyle name="20% - Акцент1 3 2 4" xfId="536"/>
    <cellStyle name="20% - Акцент1 3 2 4 2" xfId="537"/>
    <cellStyle name="20% - Акцент1 3 2 5" xfId="538"/>
    <cellStyle name="20% - Акцент1 3 3" xfId="539"/>
    <cellStyle name="20% - Акцент1 3 3 2" xfId="540"/>
    <cellStyle name="20% - Акцент1 3 3 2 2" xfId="541"/>
    <cellStyle name="20% - Акцент1 3 3 2 2 2" xfId="542"/>
    <cellStyle name="20% - Акцент1 3 3 2 3" xfId="543"/>
    <cellStyle name="20% - Акцент1 3 3 3" xfId="544"/>
    <cellStyle name="20% - Акцент1 3 3 3 2" xfId="545"/>
    <cellStyle name="20% - Акцент1 3 3 3 2 2" xfId="546"/>
    <cellStyle name="20% - Акцент1 3 3 3 3" xfId="547"/>
    <cellStyle name="20% - Акцент1 3 3 4" xfId="548"/>
    <cellStyle name="20% - Акцент1 3 3 4 2" xfId="549"/>
    <cellStyle name="20% - Акцент1 3 3 5" xfId="550"/>
    <cellStyle name="20% - Акцент1 3 4" xfId="551"/>
    <cellStyle name="20% - Акцент1 3 4 2" xfId="552"/>
    <cellStyle name="20% - Акцент1 3 4 2 2" xfId="553"/>
    <cellStyle name="20% - Акцент1 3 4 2 2 2" xfId="554"/>
    <cellStyle name="20% - Акцент1 3 4 2 3" xfId="555"/>
    <cellStyle name="20% - Акцент1 3 4 3" xfId="556"/>
    <cellStyle name="20% - Акцент1 3 4 3 2" xfId="557"/>
    <cellStyle name="20% - Акцент1 3 4 3 2 2" xfId="558"/>
    <cellStyle name="20% - Акцент1 3 4 3 3" xfId="559"/>
    <cellStyle name="20% - Акцент1 3 4 4" xfId="560"/>
    <cellStyle name="20% - Акцент1 3 4 4 2" xfId="561"/>
    <cellStyle name="20% - Акцент1 3 4 5" xfId="562"/>
    <cellStyle name="20% - Акцент1 3 5" xfId="563"/>
    <cellStyle name="20% - Акцент1 3 5 2" xfId="564"/>
    <cellStyle name="20% - Акцент1 3 5 2 2" xfId="565"/>
    <cellStyle name="20% - Акцент1 3 5 2 2 2" xfId="566"/>
    <cellStyle name="20% - Акцент1 3 5 2 3" xfId="567"/>
    <cellStyle name="20% - Акцент1 3 5 3" xfId="568"/>
    <cellStyle name="20% - Акцент1 3 5 3 2" xfId="569"/>
    <cellStyle name="20% - Акцент1 3 5 3 2 2" xfId="570"/>
    <cellStyle name="20% - Акцент1 3 5 3 3" xfId="571"/>
    <cellStyle name="20% - Акцент1 3 5 4" xfId="572"/>
    <cellStyle name="20% - Акцент1 3 5 4 2" xfId="573"/>
    <cellStyle name="20% - Акцент1 3 5 5" xfId="574"/>
    <cellStyle name="20% - Акцент1 3 6" xfId="575"/>
    <cellStyle name="20% - Акцент1 3 6 2" xfId="576"/>
    <cellStyle name="20% - Акцент1 3 6 2 2" xfId="577"/>
    <cellStyle name="20% - Акцент1 3 6 3" xfId="578"/>
    <cellStyle name="20% - Акцент1 3 7" xfId="579"/>
    <cellStyle name="20% - Акцент1 3 7 2" xfId="580"/>
    <cellStyle name="20% - Акцент1 3 7 2 2" xfId="581"/>
    <cellStyle name="20% - Акцент1 3 7 3" xfId="582"/>
    <cellStyle name="20% - Акцент1 3 8" xfId="583"/>
    <cellStyle name="20% - Акцент1 3 8 2" xfId="584"/>
    <cellStyle name="20% - Акцент1 3 9" xfId="585"/>
    <cellStyle name="20% - Акцент1 30" xfId="586"/>
    <cellStyle name="20% - Акцент1 30 2" xfId="587"/>
    <cellStyle name="20% - Акцент1 30 2 2" xfId="588"/>
    <cellStyle name="20% - Акцент1 30 2 2 2" xfId="589"/>
    <cellStyle name="20% - Акцент1 30 2 3" xfId="590"/>
    <cellStyle name="20% - Акцент1 30 3" xfId="591"/>
    <cellStyle name="20% - Акцент1 30 3 2" xfId="592"/>
    <cellStyle name="20% - Акцент1 30 3 2 2" xfId="593"/>
    <cellStyle name="20% - Акцент1 30 3 3" xfId="594"/>
    <cellStyle name="20% - Акцент1 30 4" xfId="595"/>
    <cellStyle name="20% - Акцент1 30 4 2" xfId="596"/>
    <cellStyle name="20% - Акцент1 30 5" xfId="597"/>
    <cellStyle name="20% - Акцент1 31" xfId="598"/>
    <cellStyle name="20% - Акцент1 31 2" xfId="599"/>
    <cellStyle name="20% - Акцент1 31 2 2" xfId="600"/>
    <cellStyle name="20% - Акцент1 31 2 2 2" xfId="601"/>
    <cellStyle name="20% - Акцент1 31 2 3" xfId="602"/>
    <cellStyle name="20% - Акцент1 31 3" xfId="603"/>
    <cellStyle name="20% - Акцент1 31 3 2" xfId="604"/>
    <cellStyle name="20% - Акцент1 31 3 2 2" xfId="605"/>
    <cellStyle name="20% - Акцент1 31 3 3" xfId="606"/>
    <cellStyle name="20% - Акцент1 31 4" xfId="607"/>
    <cellStyle name="20% - Акцент1 31 4 2" xfId="608"/>
    <cellStyle name="20% - Акцент1 31 5" xfId="609"/>
    <cellStyle name="20% - Акцент1 32" xfId="610"/>
    <cellStyle name="20% - Акцент1 32 2" xfId="611"/>
    <cellStyle name="20% - Акцент1 32 2 2" xfId="612"/>
    <cellStyle name="20% - Акцент1 32 2 2 2" xfId="613"/>
    <cellStyle name="20% - Акцент1 32 2 3" xfId="614"/>
    <cellStyle name="20% - Акцент1 32 3" xfId="615"/>
    <cellStyle name="20% - Акцент1 32 3 2" xfId="616"/>
    <cellStyle name="20% - Акцент1 32 3 2 2" xfId="617"/>
    <cellStyle name="20% - Акцент1 32 3 3" xfId="618"/>
    <cellStyle name="20% - Акцент1 32 4" xfId="619"/>
    <cellStyle name="20% - Акцент1 32 4 2" xfId="620"/>
    <cellStyle name="20% - Акцент1 32 5" xfId="621"/>
    <cellStyle name="20% - Акцент1 33" xfId="622"/>
    <cellStyle name="20% - Акцент1 33 2" xfId="623"/>
    <cellStyle name="20% - Акцент1 33 2 2" xfId="624"/>
    <cellStyle name="20% - Акцент1 33 2 2 2" xfId="625"/>
    <cellStyle name="20% - Акцент1 33 2 3" xfId="626"/>
    <cellStyle name="20% - Акцент1 33 3" xfId="627"/>
    <cellStyle name="20% - Акцент1 33 3 2" xfId="628"/>
    <cellStyle name="20% - Акцент1 33 3 2 2" xfId="629"/>
    <cellStyle name="20% - Акцент1 33 3 3" xfId="630"/>
    <cellStyle name="20% - Акцент1 33 4" xfId="631"/>
    <cellStyle name="20% - Акцент1 33 4 2" xfId="632"/>
    <cellStyle name="20% - Акцент1 33 5" xfId="633"/>
    <cellStyle name="20% - Акцент1 34" xfId="634"/>
    <cellStyle name="20% - Акцент1 34 2" xfId="635"/>
    <cellStyle name="20% - Акцент1 34 2 2" xfId="636"/>
    <cellStyle name="20% - Акцент1 34 2 2 2" xfId="637"/>
    <cellStyle name="20% - Акцент1 34 2 3" xfId="638"/>
    <cellStyle name="20% - Акцент1 34 3" xfId="639"/>
    <cellStyle name="20% - Акцент1 34 3 2" xfId="640"/>
    <cellStyle name="20% - Акцент1 34 3 2 2" xfId="641"/>
    <cellStyle name="20% - Акцент1 34 3 3" xfId="642"/>
    <cellStyle name="20% - Акцент1 34 4" xfId="643"/>
    <cellStyle name="20% - Акцент1 34 4 2" xfId="644"/>
    <cellStyle name="20% - Акцент1 34 5" xfId="645"/>
    <cellStyle name="20% - Акцент1 35" xfId="646"/>
    <cellStyle name="20% - Акцент1 35 2" xfId="647"/>
    <cellStyle name="20% - Акцент1 35 2 2" xfId="648"/>
    <cellStyle name="20% - Акцент1 35 2 2 2" xfId="649"/>
    <cellStyle name="20% - Акцент1 35 2 3" xfId="650"/>
    <cellStyle name="20% - Акцент1 35 3" xfId="651"/>
    <cellStyle name="20% - Акцент1 35 3 2" xfId="652"/>
    <cellStyle name="20% - Акцент1 35 3 2 2" xfId="653"/>
    <cellStyle name="20% - Акцент1 35 3 3" xfId="654"/>
    <cellStyle name="20% - Акцент1 35 4" xfId="655"/>
    <cellStyle name="20% - Акцент1 35 4 2" xfId="656"/>
    <cellStyle name="20% - Акцент1 35 5" xfId="657"/>
    <cellStyle name="20% - Акцент1 36" xfId="658"/>
    <cellStyle name="20% - Акцент1 36 2" xfId="659"/>
    <cellStyle name="20% - Акцент1 36 2 2" xfId="660"/>
    <cellStyle name="20% - Акцент1 36 2 2 2" xfId="661"/>
    <cellStyle name="20% - Акцент1 36 2 3" xfId="662"/>
    <cellStyle name="20% - Акцент1 36 3" xfId="663"/>
    <cellStyle name="20% - Акцент1 36 3 2" xfId="664"/>
    <cellStyle name="20% - Акцент1 36 3 2 2" xfId="665"/>
    <cellStyle name="20% - Акцент1 36 3 3" xfId="666"/>
    <cellStyle name="20% - Акцент1 36 4" xfId="667"/>
    <cellStyle name="20% - Акцент1 36 4 2" xfId="668"/>
    <cellStyle name="20% - Акцент1 36 5" xfId="669"/>
    <cellStyle name="20% - Акцент1 37" xfId="670"/>
    <cellStyle name="20% - Акцент1 37 2" xfId="671"/>
    <cellStyle name="20% - Акцент1 37 2 2" xfId="672"/>
    <cellStyle name="20% - Акцент1 37 2 2 2" xfId="673"/>
    <cellStyle name="20% - Акцент1 37 2 3" xfId="674"/>
    <cellStyle name="20% - Акцент1 37 3" xfId="675"/>
    <cellStyle name="20% - Акцент1 37 3 2" xfId="676"/>
    <cellStyle name="20% - Акцент1 37 3 2 2" xfId="677"/>
    <cellStyle name="20% - Акцент1 37 3 3" xfId="678"/>
    <cellStyle name="20% - Акцент1 37 4" xfId="679"/>
    <cellStyle name="20% - Акцент1 37 4 2" xfId="680"/>
    <cellStyle name="20% - Акцент1 37 5" xfId="681"/>
    <cellStyle name="20% - Акцент1 38" xfId="682"/>
    <cellStyle name="20% - Акцент1 38 2" xfId="683"/>
    <cellStyle name="20% - Акцент1 38 2 2" xfId="684"/>
    <cellStyle name="20% - Акцент1 38 2 2 2" xfId="685"/>
    <cellStyle name="20% - Акцент1 38 2 3" xfId="686"/>
    <cellStyle name="20% - Акцент1 38 3" xfId="687"/>
    <cellStyle name="20% - Акцент1 38 3 2" xfId="688"/>
    <cellStyle name="20% - Акцент1 38 3 2 2" xfId="689"/>
    <cellStyle name="20% - Акцент1 38 3 3" xfId="690"/>
    <cellStyle name="20% - Акцент1 38 4" xfId="691"/>
    <cellStyle name="20% - Акцент1 38 4 2" xfId="692"/>
    <cellStyle name="20% - Акцент1 38 5" xfId="693"/>
    <cellStyle name="20% - Акцент1 39" xfId="694"/>
    <cellStyle name="20% - Акцент1 39 2" xfId="695"/>
    <cellStyle name="20% - Акцент1 39 2 2" xfId="696"/>
    <cellStyle name="20% - Акцент1 39 2 2 2" xfId="697"/>
    <cellStyle name="20% - Акцент1 39 2 3" xfId="698"/>
    <cellStyle name="20% - Акцент1 39 3" xfId="699"/>
    <cellStyle name="20% - Акцент1 39 3 2" xfId="700"/>
    <cellStyle name="20% - Акцент1 39 3 2 2" xfId="701"/>
    <cellStyle name="20% - Акцент1 39 3 3" xfId="702"/>
    <cellStyle name="20% - Акцент1 39 4" xfId="703"/>
    <cellStyle name="20% - Акцент1 39 4 2" xfId="704"/>
    <cellStyle name="20% - Акцент1 39 5" xfId="705"/>
    <cellStyle name="20% - Акцент1 4" xfId="706"/>
    <cellStyle name="20% - Акцент1 4 2" xfId="707"/>
    <cellStyle name="20% - Акцент1 4 2 2" xfId="708"/>
    <cellStyle name="20% - Акцент1 4 2 2 2" xfId="709"/>
    <cellStyle name="20% - Акцент1 4 2 2 2 2" xfId="710"/>
    <cellStyle name="20% - Акцент1 4 2 2 3" xfId="711"/>
    <cellStyle name="20% - Акцент1 4 2 3" xfId="712"/>
    <cellStyle name="20% - Акцент1 4 2 3 2" xfId="713"/>
    <cellStyle name="20% - Акцент1 4 2 3 2 2" xfId="714"/>
    <cellStyle name="20% - Акцент1 4 2 3 3" xfId="715"/>
    <cellStyle name="20% - Акцент1 4 2 4" xfId="716"/>
    <cellStyle name="20% - Акцент1 4 2 4 2" xfId="717"/>
    <cellStyle name="20% - Акцент1 4 2 5" xfId="718"/>
    <cellStyle name="20% - Акцент1 4 3" xfId="719"/>
    <cellStyle name="20% - Акцент1 4 3 2" xfId="720"/>
    <cellStyle name="20% - Акцент1 4 3 2 2" xfId="721"/>
    <cellStyle name="20% - Акцент1 4 3 2 2 2" xfId="722"/>
    <cellStyle name="20% - Акцент1 4 3 2 3" xfId="723"/>
    <cellStyle name="20% - Акцент1 4 3 3" xfId="724"/>
    <cellStyle name="20% - Акцент1 4 3 3 2" xfId="725"/>
    <cellStyle name="20% - Акцент1 4 3 3 2 2" xfId="726"/>
    <cellStyle name="20% - Акцент1 4 3 3 3" xfId="727"/>
    <cellStyle name="20% - Акцент1 4 3 4" xfId="728"/>
    <cellStyle name="20% - Акцент1 4 3 4 2" xfId="729"/>
    <cellStyle name="20% - Акцент1 4 3 5" xfId="730"/>
    <cellStyle name="20% - Акцент1 4 4" xfId="731"/>
    <cellStyle name="20% - Акцент1 4 4 2" xfId="732"/>
    <cellStyle name="20% - Акцент1 4 4 2 2" xfId="733"/>
    <cellStyle name="20% - Акцент1 4 4 2 2 2" xfId="734"/>
    <cellStyle name="20% - Акцент1 4 4 2 3" xfId="735"/>
    <cellStyle name="20% - Акцент1 4 4 3" xfId="736"/>
    <cellStyle name="20% - Акцент1 4 4 3 2" xfId="737"/>
    <cellStyle name="20% - Акцент1 4 4 3 2 2" xfId="738"/>
    <cellStyle name="20% - Акцент1 4 4 3 3" xfId="739"/>
    <cellStyle name="20% - Акцент1 4 4 4" xfId="740"/>
    <cellStyle name="20% - Акцент1 4 4 4 2" xfId="741"/>
    <cellStyle name="20% - Акцент1 4 4 5" xfId="742"/>
    <cellStyle name="20% - Акцент1 4 5" xfId="743"/>
    <cellStyle name="20% - Акцент1 4 5 2" xfId="744"/>
    <cellStyle name="20% - Акцент1 4 5 2 2" xfId="745"/>
    <cellStyle name="20% - Акцент1 4 5 2 2 2" xfId="746"/>
    <cellStyle name="20% - Акцент1 4 5 2 3" xfId="747"/>
    <cellStyle name="20% - Акцент1 4 5 3" xfId="748"/>
    <cellStyle name="20% - Акцент1 4 5 3 2" xfId="749"/>
    <cellStyle name="20% - Акцент1 4 5 3 2 2" xfId="750"/>
    <cellStyle name="20% - Акцент1 4 5 3 3" xfId="751"/>
    <cellStyle name="20% - Акцент1 4 5 4" xfId="752"/>
    <cellStyle name="20% - Акцент1 4 5 4 2" xfId="753"/>
    <cellStyle name="20% - Акцент1 4 5 5" xfId="754"/>
    <cellStyle name="20% - Акцент1 4 6" xfId="755"/>
    <cellStyle name="20% - Акцент1 4 6 2" xfId="756"/>
    <cellStyle name="20% - Акцент1 4 6 2 2" xfId="757"/>
    <cellStyle name="20% - Акцент1 4 6 3" xfId="758"/>
    <cellStyle name="20% - Акцент1 4 7" xfId="759"/>
    <cellStyle name="20% - Акцент1 4 7 2" xfId="760"/>
    <cellStyle name="20% - Акцент1 4 7 2 2" xfId="761"/>
    <cellStyle name="20% - Акцент1 4 7 3" xfId="762"/>
    <cellStyle name="20% - Акцент1 4 8" xfId="763"/>
    <cellStyle name="20% - Акцент1 4 8 2" xfId="764"/>
    <cellStyle name="20% - Акцент1 4 9" xfId="765"/>
    <cellStyle name="20% - Акцент1 40" xfId="766"/>
    <cellStyle name="20% - Акцент1 40 2" xfId="767"/>
    <cellStyle name="20% - Акцент1 40 2 2" xfId="768"/>
    <cellStyle name="20% - Акцент1 40 2 2 2" xfId="769"/>
    <cellStyle name="20% - Акцент1 40 2 3" xfId="770"/>
    <cellStyle name="20% - Акцент1 40 3" xfId="771"/>
    <cellStyle name="20% - Акцент1 40 3 2" xfId="772"/>
    <cellStyle name="20% - Акцент1 40 3 2 2" xfId="773"/>
    <cellStyle name="20% - Акцент1 40 3 3" xfId="774"/>
    <cellStyle name="20% - Акцент1 40 4" xfId="775"/>
    <cellStyle name="20% - Акцент1 40 4 2" xfId="776"/>
    <cellStyle name="20% - Акцент1 40 5" xfId="777"/>
    <cellStyle name="20% - Акцент1 41" xfId="778"/>
    <cellStyle name="20% - Акцент1 41 2" xfId="779"/>
    <cellStyle name="20% - Акцент1 41 2 2" xfId="780"/>
    <cellStyle name="20% - Акцент1 41 2 2 2" xfId="781"/>
    <cellStyle name="20% - Акцент1 41 2 3" xfId="782"/>
    <cellStyle name="20% - Акцент1 41 3" xfId="783"/>
    <cellStyle name="20% - Акцент1 41 3 2" xfId="784"/>
    <cellStyle name="20% - Акцент1 41 3 2 2" xfId="785"/>
    <cellStyle name="20% - Акцент1 41 3 3" xfId="786"/>
    <cellStyle name="20% - Акцент1 41 4" xfId="787"/>
    <cellStyle name="20% - Акцент1 41 4 2" xfId="788"/>
    <cellStyle name="20% - Акцент1 41 5" xfId="789"/>
    <cellStyle name="20% - Акцент1 42" xfId="790"/>
    <cellStyle name="20% - Акцент1 42 2" xfId="791"/>
    <cellStyle name="20% - Акцент1 42 2 2" xfId="792"/>
    <cellStyle name="20% - Акцент1 42 2 2 2" xfId="793"/>
    <cellStyle name="20% - Акцент1 42 2 3" xfId="794"/>
    <cellStyle name="20% - Акцент1 42 3" xfId="795"/>
    <cellStyle name="20% - Акцент1 42 3 2" xfId="796"/>
    <cellStyle name="20% - Акцент1 42 3 2 2" xfId="797"/>
    <cellStyle name="20% - Акцент1 42 3 3" xfId="798"/>
    <cellStyle name="20% - Акцент1 42 4" xfId="799"/>
    <cellStyle name="20% - Акцент1 42 4 2" xfId="800"/>
    <cellStyle name="20% - Акцент1 42 5" xfId="801"/>
    <cellStyle name="20% - Акцент1 43" xfId="802"/>
    <cellStyle name="20% - Акцент1 43 2" xfId="803"/>
    <cellStyle name="20% - Акцент1 43 2 2" xfId="804"/>
    <cellStyle name="20% - Акцент1 43 2 2 2" xfId="805"/>
    <cellStyle name="20% - Акцент1 43 2 3" xfId="806"/>
    <cellStyle name="20% - Акцент1 43 3" xfId="807"/>
    <cellStyle name="20% - Акцент1 43 3 2" xfId="808"/>
    <cellStyle name="20% - Акцент1 43 3 2 2" xfId="809"/>
    <cellStyle name="20% - Акцент1 43 3 3" xfId="810"/>
    <cellStyle name="20% - Акцент1 43 4" xfId="811"/>
    <cellStyle name="20% - Акцент1 43 4 2" xfId="812"/>
    <cellStyle name="20% - Акцент1 43 5" xfId="813"/>
    <cellStyle name="20% - Акцент1 44" xfId="814"/>
    <cellStyle name="20% - Акцент1 44 2" xfId="815"/>
    <cellStyle name="20% - Акцент1 44 2 2" xfId="816"/>
    <cellStyle name="20% - Акцент1 44 2 2 2" xfId="817"/>
    <cellStyle name="20% - Акцент1 44 2 3" xfId="818"/>
    <cellStyle name="20% - Акцент1 44 3" xfId="819"/>
    <cellStyle name="20% - Акцент1 44 3 2" xfId="820"/>
    <cellStyle name="20% - Акцент1 44 3 2 2" xfId="821"/>
    <cellStyle name="20% - Акцент1 44 3 3" xfId="822"/>
    <cellStyle name="20% - Акцент1 44 4" xfId="823"/>
    <cellStyle name="20% - Акцент1 44 4 2" xfId="824"/>
    <cellStyle name="20% - Акцент1 44 5" xfId="825"/>
    <cellStyle name="20% - Акцент1 45" xfId="826"/>
    <cellStyle name="20% - Акцент1 45 2" xfId="827"/>
    <cellStyle name="20% - Акцент1 45 2 2" xfId="828"/>
    <cellStyle name="20% - Акцент1 45 2 2 2" xfId="829"/>
    <cellStyle name="20% - Акцент1 45 2 3" xfId="830"/>
    <cellStyle name="20% - Акцент1 45 3" xfId="831"/>
    <cellStyle name="20% - Акцент1 45 3 2" xfId="832"/>
    <cellStyle name="20% - Акцент1 45 3 2 2" xfId="833"/>
    <cellStyle name="20% - Акцент1 45 3 3" xfId="834"/>
    <cellStyle name="20% - Акцент1 45 4" xfId="835"/>
    <cellStyle name="20% - Акцент1 45 4 2" xfId="836"/>
    <cellStyle name="20% - Акцент1 45 5" xfId="837"/>
    <cellStyle name="20% - Акцент1 46" xfId="838"/>
    <cellStyle name="20% - Акцент1 46 2" xfId="839"/>
    <cellStyle name="20% - Акцент1 46 2 2" xfId="840"/>
    <cellStyle name="20% - Акцент1 46 2 2 2" xfId="841"/>
    <cellStyle name="20% - Акцент1 46 2 3" xfId="842"/>
    <cellStyle name="20% - Акцент1 46 3" xfId="843"/>
    <cellStyle name="20% - Акцент1 46 3 2" xfId="844"/>
    <cellStyle name="20% - Акцент1 46 3 2 2" xfId="845"/>
    <cellStyle name="20% - Акцент1 46 3 3" xfId="846"/>
    <cellStyle name="20% - Акцент1 46 4" xfId="847"/>
    <cellStyle name="20% - Акцент1 46 4 2" xfId="848"/>
    <cellStyle name="20% - Акцент1 46 5" xfId="849"/>
    <cellStyle name="20% - Акцент1 47" xfId="850"/>
    <cellStyle name="20% - Акцент1 47 2" xfId="851"/>
    <cellStyle name="20% - Акцент1 47 2 2" xfId="852"/>
    <cellStyle name="20% - Акцент1 47 2 2 2" xfId="853"/>
    <cellStyle name="20% - Акцент1 47 2 3" xfId="854"/>
    <cellStyle name="20% - Акцент1 47 3" xfId="855"/>
    <cellStyle name="20% - Акцент1 47 3 2" xfId="856"/>
    <cellStyle name="20% - Акцент1 47 3 2 2" xfId="857"/>
    <cellStyle name="20% - Акцент1 47 3 3" xfId="858"/>
    <cellStyle name="20% - Акцент1 47 4" xfId="859"/>
    <cellStyle name="20% - Акцент1 47 4 2" xfId="860"/>
    <cellStyle name="20% - Акцент1 47 5" xfId="861"/>
    <cellStyle name="20% - Акцент1 48" xfId="862"/>
    <cellStyle name="20% - Акцент1 48 2" xfId="863"/>
    <cellStyle name="20% - Акцент1 48 2 2" xfId="864"/>
    <cellStyle name="20% - Акцент1 48 2 2 2" xfId="865"/>
    <cellStyle name="20% - Акцент1 48 2 3" xfId="866"/>
    <cellStyle name="20% - Акцент1 48 3" xfId="867"/>
    <cellStyle name="20% - Акцент1 48 3 2" xfId="868"/>
    <cellStyle name="20% - Акцент1 48 3 2 2" xfId="869"/>
    <cellStyle name="20% - Акцент1 48 3 3" xfId="870"/>
    <cellStyle name="20% - Акцент1 48 4" xfId="871"/>
    <cellStyle name="20% - Акцент1 48 4 2" xfId="872"/>
    <cellStyle name="20% - Акцент1 48 5" xfId="873"/>
    <cellStyle name="20% - Акцент1 49" xfId="874"/>
    <cellStyle name="20% - Акцент1 49 2" xfId="875"/>
    <cellStyle name="20% - Акцент1 49 2 2" xfId="876"/>
    <cellStyle name="20% - Акцент1 49 2 2 2" xfId="877"/>
    <cellStyle name="20% - Акцент1 49 2 3" xfId="878"/>
    <cellStyle name="20% - Акцент1 49 3" xfId="879"/>
    <cellStyle name="20% - Акцент1 49 3 2" xfId="880"/>
    <cellStyle name="20% - Акцент1 49 3 2 2" xfId="881"/>
    <cellStyle name="20% - Акцент1 49 3 3" xfId="882"/>
    <cellStyle name="20% - Акцент1 49 4" xfId="883"/>
    <cellStyle name="20% - Акцент1 49 4 2" xfId="884"/>
    <cellStyle name="20% - Акцент1 49 5" xfId="885"/>
    <cellStyle name="20% - Акцент1 5" xfId="886"/>
    <cellStyle name="20% - Акцент1 5 2" xfId="887"/>
    <cellStyle name="20% - Акцент1 5 2 2" xfId="888"/>
    <cellStyle name="20% - Акцент1 5 2 2 2" xfId="889"/>
    <cellStyle name="20% - Акцент1 5 2 2 2 2" xfId="890"/>
    <cellStyle name="20% - Акцент1 5 2 2 3" xfId="891"/>
    <cellStyle name="20% - Акцент1 5 2 3" xfId="892"/>
    <cellStyle name="20% - Акцент1 5 2 3 2" xfId="893"/>
    <cellStyle name="20% - Акцент1 5 2 3 2 2" xfId="894"/>
    <cellStyle name="20% - Акцент1 5 2 3 3" xfId="895"/>
    <cellStyle name="20% - Акцент1 5 2 4" xfId="896"/>
    <cellStyle name="20% - Акцент1 5 2 4 2" xfId="897"/>
    <cellStyle name="20% - Акцент1 5 2 5" xfId="898"/>
    <cellStyle name="20% - Акцент1 5 3" xfId="899"/>
    <cellStyle name="20% - Акцент1 5 3 2" xfId="900"/>
    <cellStyle name="20% - Акцент1 5 3 2 2" xfId="901"/>
    <cellStyle name="20% - Акцент1 5 3 2 2 2" xfId="902"/>
    <cellStyle name="20% - Акцент1 5 3 2 3" xfId="903"/>
    <cellStyle name="20% - Акцент1 5 3 3" xfId="904"/>
    <cellStyle name="20% - Акцент1 5 3 3 2" xfId="905"/>
    <cellStyle name="20% - Акцент1 5 3 3 2 2" xfId="906"/>
    <cellStyle name="20% - Акцент1 5 3 3 3" xfId="907"/>
    <cellStyle name="20% - Акцент1 5 3 4" xfId="908"/>
    <cellStyle name="20% - Акцент1 5 3 4 2" xfId="909"/>
    <cellStyle name="20% - Акцент1 5 3 5" xfId="910"/>
    <cellStyle name="20% - Акцент1 5 4" xfId="911"/>
    <cellStyle name="20% - Акцент1 5 4 2" xfId="912"/>
    <cellStyle name="20% - Акцент1 5 4 2 2" xfId="913"/>
    <cellStyle name="20% - Акцент1 5 4 2 2 2" xfId="914"/>
    <cellStyle name="20% - Акцент1 5 4 2 3" xfId="915"/>
    <cellStyle name="20% - Акцент1 5 4 3" xfId="916"/>
    <cellStyle name="20% - Акцент1 5 4 3 2" xfId="917"/>
    <cellStyle name="20% - Акцент1 5 4 3 2 2" xfId="918"/>
    <cellStyle name="20% - Акцент1 5 4 3 3" xfId="919"/>
    <cellStyle name="20% - Акцент1 5 4 4" xfId="920"/>
    <cellStyle name="20% - Акцент1 5 4 4 2" xfId="921"/>
    <cellStyle name="20% - Акцент1 5 4 5" xfId="922"/>
    <cellStyle name="20% - Акцент1 5 5" xfId="923"/>
    <cellStyle name="20% - Акцент1 5 5 2" xfId="924"/>
    <cellStyle name="20% - Акцент1 5 5 2 2" xfId="925"/>
    <cellStyle name="20% - Акцент1 5 5 2 2 2" xfId="926"/>
    <cellStyle name="20% - Акцент1 5 5 2 3" xfId="927"/>
    <cellStyle name="20% - Акцент1 5 5 3" xfId="928"/>
    <cellStyle name="20% - Акцент1 5 5 3 2" xfId="929"/>
    <cellStyle name="20% - Акцент1 5 5 3 2 2" xfId="930"/>
    <cellStyle name="20% - Акцент1 5 5 3 3" xfId="931"/>
    <cellStyle name="20% - Акцент1 5 5 4" xfId="932"/>
    <cellStyle name="20% - Акцент1 5 5 4 2" xfId="933"/>
    <cellStyle name="20% - Акцент1 5 5 5" xfId="934"/>
    <cellStyle name="20% - Акцент1 5 6" xfId="935"/>
    <cellStyle name="20% - Акцент1 5 6 2" xfId="936"/>
    <cellStyle name="20% - Акцент1 5 6 2 2" xfId="937"/>
    <cellStyle name="20% - Акцент1 5 6 3" xfId="938"/>
    <cellStyle name="20% - Акцент1 5 7" xfId="939"/>
    <cellStyle name="20% - Акцент1 5 7 2" xfId="940"/>
    <cellStyle name="20% - Акцент1 5 7 2 2" xfId="941"/>
    <cellStyle name="20% - Акцент1 5 7 3" xfId="942"/>
    <cellStyle name="20% - Акцент1 5 8" xfId="943"/>
    <cellStyle name="20% - Акцент1 5 8 2" xfId="944"/>
    <cellStyle name="20% - Акцент1 5 9" xfId="945"/>
    <cellStyle name="20% - Акцент1 50" xfId="946"/>
    <cellStyle name="20% - Акцент1 50 2" xfId="947"/>
    <cellStyle name="20% - Акцент1 50 2 2" xfId="948"/>
    <cellStyle name="20% - Акцент1 50 2 2 2" xfId="949"/>
    <cellStyle name="20% - Акцент1 50 2 3" xfId="950"/>
    <cellStyle name="20% - Акцент1 50 3" xfId="951"/>
    <cellStyle name="20% - Акцент1 50 3 2" xfId="952"/>
    <cellStyle name="20% - Акцент1 50 3 2 2" xfId="953"/>
    <cellStyle name="20% - Акцент1 50 3 3" xfId="954"/>
    <cellStyle name="20% - Акцент1 50 4" xfId="955"/>
    <cellStyle name="20% - Акцент1 50 4 2" xfId="956"/>
    <cellStyle name="20% - Акцент1 50 5" xfId="957"/>
    <cellStyle name="20% - Акцент1 51" xfId="958"/>
    <cellStyle name="20% - Акцент1 51 2" xfId="959"/>
    <cellStyle name="20% - Акцент1 51 2 2" xfId="960"/>
    <cellStyle name="20% - Акцент1 51 2 2 2" xfId="961"/>
    <cellStyle name="20% - Акцент1 51 2 3" xfId="962"/>
    <cellStyle name="20% - Акцент1 51 3" xfId="963"/>
    <cellStyle name="20% - Акцент1 51 3 2" xfId="964"/>
    <cellStyle name="20% - Акцент1 51 3 2 2" xfId="965"/>
    <cellStyle name="20% - Акцент1 51 3 3" xfId="966"/>
    <cellStyle name="20% - Акцент1 51 4" xfId="967"/>
    <cellStyle name="20% - Акцент1 51 4 2" xfId="968"/>
    <cellStyle name="20% - Акцент1 51 5" xfId="969"/>
    <cellStyle name="20% - Акцент1 52" xfId="970"/>
    <cellStyle name="20% - Акцент1 52 2" xfId="971"/>
    <cellStyle name="20% - Акцент1 52 2 2" xfId="972"/>
    <cellStyle name="20% - Акцент1 52 2 2 2" xfId="973"/>
    <cellStyle name="20% - Акцент1 52 2 3" xfId="974"/>
    <cellStyle name="20% - Акцент1 52 3" xfId="975"/>
    <cellStyle name="20% - Акцент1 52 3 2" xfId="976"/>
    <cellStyle name="20% - Акцент1 52 3 2 2" xfId="977"/>
    <cellStyle name="20% - Акцент1 52 3 3" xfId="978"/>
    <cellStyle name="20% - Акцент1 52 4" xfId="979"/>
    <cellStyle name="20% - Акцент1 52 4 2" xfId="980"/>
    <cellStyle name="20% - Акцент1 52 5" xfId="981"/>
    <cellStyle name="20% - Акцент1 53" xfId="982"/>
    <cellStyle name="20% - Акцент1 53 2" xfId="983"/>
    <cellStyle name="20% - Акцент1 53 2 2" xfId="984"/>
    <cellStyle name="20% - Акцент1 53 2 2 2" xfId="985"/>
    <cellStyle name="20% - Акцент1 53 2 3" xfId="986"/>
    <cellStyle name="20% - Акцент1 53 3" xfId="987"/>
    <cellStyle name="20% - Акцент1 53 3 2" xfId="988"/>
    <cellStyle name="20% - Акцент1 53 3 2 2" xfId="989"/>
    <cellStyle name="20% - Акцент1 53 3 3" xfId="990"/>
    <cellStyle name="20% - Акцент1 53 4" xfId="991"/>
    <cellStyle name="20% - Акцент1 53 4 2" xfId="992"/>
    <cellStyle name="20% - Акцент1 53 5" xfId="993"/>
    <cellStyle name="20% - Акцент1 54" xfId="994"/>
    <cellStyle name="20% - Акцент1 54 2" xfId="995"/>
    <cellStyle name="20% - Акцент1 54 2 2" xfId="996"/>
    <cellStyle name="20% - Акцент1 54 2 2 2" xfId="997"/>
    <cellStyle name="20% - Акцент1 54 2 3" xfId="998"/>
    <cellStyle name="20% - Акцент1 54 3" xfId="999"/>
    <cellStyle name="20% - Акцент1 54 3 2" xfId="1000"/>
    <cellStyle name="20% - Акцент1 54 3 2 2" xfId="1001"/>
    <cellStyle name="20% - Акцент1 54 3 3" xfId="1002"/>
    <cellStyle name="20% - Акцент1 54 4" xfId="1003"/>
    <cellStyle name="20% - Акцент1 54 4 2" xfId="1004"/>
    <cellStyle name="20% - Акцент1 54 5" xfId="1005"/>
    <cellStyle name="20% - Акцент1 55" xfId="1006"/>
    <cellStyle name="20% - Акцент1 55 2" xfId="1007"/>
    <cellStyle name="20% - Акцент1 55 2 2" xfId="1008"/>
    <cellStyle name="20% - Акцент1 55 2 2 2" xfId="1009"/>
    <cellStyle name="20% - Акцент1 55 2 3" xfId="1010"/>
    <cellStyle name="20% - Акцент1 55 3" xfId="1011"/>
    <cellStyle name="20% - Акцент1 55 3 2" xfId="1012"/>
    <cellStyle name="20% - Акцент1 55 3 2 2" xfId="1013"/>
    <cellStyle name="20% - Акцент1 55 3 3" xfId="1014"/>
    <cellStyle name="20% - Акцент1 55 4" xfId="1015"/>
    <cellStyle name="20% - Акцент1 55 4 2" xfId="1016"/>
    <cellStyle name="20% - Акцент1 55 5" xfId="1017"/>
    <cellStyle name="20% - Акцент1 56" xfId="1018"/>
    <cellStyle name="20% - Акцент1 56 2" xfId="1019"/>
    <cellStyle name="20% - Акцент1 56 2 2" xfId="1020"/>
    <cellStyle name="20% - Акцент1 56 2 2 2" xfId="1021"/>
    <cellStyle name="20% - Акцент1 56 2 3" xfId="1022"/>
    <cellStyle name="20% - Акцент1 56 3" xfId="1023"/>
    <cellStyle name="20% - Акцент1 56 3 2" xfId="1024"/>
    <cellStyle name="20% - Акцент1 56 3 2 2" xfId="1025"/>
    <cellStyle name="20% - Акцент1 56 3 3" xfId="1026"/>
    <cellStyle name="20% - Акцент1 56 4" xfId="1027"/>
    <cellStyle name="20% - Акцент1 56 4 2" xfId="1028"/>
    <cellStyle name="20% - Акцент1 56 5" xfId="1029"/>
    <cellStyle name="20% - Акцент1 57" xfId="1030"/>
    <cellStyle name="20% - Акцент1 57 2" xfId="1031"/>
    <cellStyle name="20% - Акцент1 57 2 2" xfId="1032"/>
    <cellStyle name="20% - Акцент1 57 2 2 2" xfId="1033"/>
    <cellStyle name="20% - Акцент1 57 2 3" xfId="1034"/>
    <cellStyle name="20% - Акцент1 57 3" xfId="1035"/>
    <cellStyle name="20% - Акцент1 57 3 2" xfId="1036"/>
    <cellStyle name="20% - Акцент1 57 3 2 2" xfId="1037"/>
    <cellStyle name="20% - Акцент1 57 3 3" xfId="1038"/>
    <cellStyle name="20% - Акцент1 57 4" xfId="1039"/>
    <cellStyle name="20% - Акцент1 57 4 2" xfId="1040"/>
    <cellStyle name="20% - Акцент1 57 5" xfId="1041"/>
    <cellStyle name="20% - Акцент1 58" xfId="1042"/>
    <cellStyle name="20% - Акцент1 58 2" xfId="1043"/>
    <cellStyle name="20% - Акцент1 58 2 2" xfId="1044"/>
    <cellStyle name="20% - Акцент1 58 2 2 2" xfId="1045"/>
    <cellStyle name="20% - Акцент1 58 2 3" xfId="1046"/>
    <cellStyle name="20% - Акцент1 58 3" xfId="1047"/>
    <cellStyle name="20% - Акцент1 58 3 2" xfId="1048"/>
    <cellStyle name="20% - Акцент1 58 3 2 2" xfId="1049"/>
    <cellStyle name="20% - Акцент1 58 3 3" xfId="1050"/>
    <cellStyle name="20% - Акцент1 58 4" xfId="1051"/>
    <cellStyle name="20% - Акцент1 58 4 2" xfId="1052"/>
    <cellStyle name="20% - Акцент1 58 5" xfId="1053"/>
    <cellStyle name="20% - Акцент1 59" xfId="1054"/>
    <cellStyle name="20% - Акцент1 59 2" xfId="1055"/>
    <cellStyle name="20% - Акцент1 59 2 2" xfId="1056"/>
    <cellStyle name="20% - Акцент1 59 2 2 2" xfId="1057"/>
    <cellStyle name="20% - Акцент1 59 2 3" xfId="1058"/>
    <cellStyle name="20% - Акцент1 59 3" xfId="1059"/>
    <cellStyle name="20% - Акцент1 59 3 2" xfId="1060"/>
    <cellStyle name="20% - Акцент1 59 3 2 2" xfId="1061"/>
    <cellStyle name="20% - Акцент1 59 3 3" xfId="1062"/>
    <cellStyle name="20% - Акцент1 59 4" xfId="1063"/>
    <cellStyle name="20% - Акцент1 59 4 2" xfId="1064"/>
    <cellStyle name="20% - Акцент1 59 5" xfId="1065"/>
    <cellStyle name="20% - Акцент1 6" xfId="1066"/>
    <cellStyle name="20% - Акцент1 6 2" xfId="1067"/>
    <cellStyle name="20% - Акцент1 6 2 2" xfId="1068"/>
    <cellStyle name="20% - Акцент1 6 2 2 2" xfId="1069"/>
    <cellStyle name="20% - Акцент1 6 2 2 2 2" xfId="1070"/>
    <cellStyle name="20% - Акцент1 6 2 2 3" xfId="1071"/>
    <cellStyle name="20% - Акцент1 6 2 3" xfId="1072"/>
    <cellStyle name="20% - Акцент1 6 2 3 2" xfId="1073"/>
    <cellStyle name="20% - Акцент1 6 2 3 2 2" xfId="1074"/>
    <cellStyle name="20% - Акцент1 6 2 3 3" xfId="1075"/>
    <cellStyle name="20% - Акцент1 6 2 4" xfId="1076"/>
    <cellStyle name="20% - Акцент1 6 2 4 2" xfId="1077"/>
    <cellStyle name="20% - Акцент1 6 2 5" xfId="1078"/>
    <cellStyle name="20% - Акцент1 6 3" xfId="1079"/>
    <cellStyle name="20% - Акцент1 6 3 2" xfId="1080"/>
    <cellStyle name="20% - Акцент1 6 3 2 2" xfId="1081"/>
    <cellStyle name="20% - Акцент1 6 3 2 2 2" xfId="1082"/>
    <cellStyle name="20% - Акцент1 6 3 2 3" xfId="1083"/>
    <cellStyle name="20% - Акцент1 6 3 3" xfId="1084"/>
    <cellStyle name="20% - Акцент1 6 3 3 2" xfId="1085"/>
    <cellStyle name="20% - Акцент1 6 3 3 2 2" xfId="1086"/>
    <cellStyle name="20% - Акцент1 6 3 3 3" xfId="1087"/>
    <cellStyle name="20% - Акцент1 6 3 4" xfId="1088"/>
    <cellStyle name="20% - Акцент1 6 3 4 2" xfId="1089"/>
    <cellStyle name="20% - Акцент1 6 3 5" xfId="1090"/>
    <cellStyle name="20% - Акцент1 6 4" xfId="1091"/>
    <cellStyle name="20% - Акцент1 6 4 2" xfId="1092"/>
    <cellStyle name="20% - Акцент1 6 4 2 2" xfId="1093"/>
    <cellStyle name="20% - Акцент1 6 4 2 2 2" xfId="1094"/>
    <cellStyle name="20% - Акцент1 6 4 2 3" xfId="1095"/>
    <cellStyle name="20% - Акцент1 6 4 3" xfId="1096"/>
    <cellStyle name="20% - Акцент1 6 4 3 2" xfId="1097"/>
    <cellStyle name="20% - Акцент1 6 4 3 2 2" xfId="1098"/>
    <cellStyle name="20% - Акцент1 6 4 3 3" xfId="1099"/>
    <cellStyle name="20% - Акцент1 6 4 4" xfId="1100"/>
    <cellStyle name="20% - Акцент1 6 4 4 2" xfId="1101"/>
    <cellStyle name="20% - Акцент1 6 4 5" xfId="1102"/>
    <cellStyle name="20% - Акцент1 6 5" xfId="1103"/>
    <cellStyle name="20% - Акцент1 6 5 2" xfId="1104"/>
    <cellStyle name="20% - Акцент1 6 5 2 2" xfId="1105"/>
    <cellStyle name="20% - Акцент1 6 5 2 2 2" xfId="1106"/>
    <cellStyle name="20% - Акцент1 6 5 2 3" xfId="1107"/>
    <cellStyle name="20% - Акцент1 6 5 3" xfId="1108"/>
    <cellStyle name="20% - Акцент1 6 5 3 2" xfId="1109"/>
    <cellStyle name="20% - Акцент1 6 5 3 2 2" xfId="1110"/>
    <cellStyle name="20% - Акцент1 6 5 3 3" xfId="1111"/>
    <cellStyle name="20% - Акцент1 6 5 4" xfId="1112"/>
    <cellStyle name="20% - Акцент1 6 5 4 2" xfId="1113"/>
    <cellStyle name="20% - Акцент1 6 5 5" xfId="1114"/>
    <cellStyle name="20% - Акцент1 6 6" xfId="1115"/>
    <cellStyle name="20% - Акцент1 6 6 2" xfId="1116"/>
    <cellStyle name="20% - Акцент1 6 6 2 2" xfId="1117"/>
    <cellStyle name="20% - Акцент1 6 6 3" xfId="1118"/>
    <cellStyle name="20% - Акцент1 6 7" xfId="1119"/>
    <cellStyle name="20% - Акцент1 6 7 2" xfId="1120"/>
    <cellStyle name="20% - Акцент1 6 7 2 2" xfId="1121"/>
    <cellStyle name="20% - Акцент1 6 7 3" xfId="1122"/>
    <cellStyle name="20% - Акцент1 6 8" xfId="1123"/>
    <cellStyle name="20% - Акцент1 6 8 2" xfId="1124"/>
    <cellStyle name="20% - Акцент1 6 9" xfId="1125"/>
    <cellStyle name="20% - Акцент1 60" xfId="1126"/>
    <cellStyle name="20% - Акцент1 60 2" xfId="1127"/>
    <cellStyle name="20% - Акцент1 60 2 2" xfId="1128"/>
    <cellStyle name="20% - Акцент1 60 2 2 2" xfId="1129"/>
    <cellStyle name="20% - Акцент1 60 2 3" xfId="1130"/>
    <cellStyle name="20% - Акцент1 60 3" xfId="1131"/>
    <cellStyle name="20% - Акцент1 60 3 2" xfId="1132"/>
    <cellStyle name="20% - Акцент1 60 3 2 2" xfId="1133"/>
    <cellStyle name="20% - Акцент1 60 3 3" xfId="1134"/>
    <cellStyle name="20% - Акцент1 60 4" xfId="1135"/>
    <cellStyle name="20% - Акцент1 60 4 2" xfId="1136"/>
    <cellStyle name="20% - Акцент1 60 5" xfId="1137"/>
    <cellStyle name="20% - Акцент1 61" xfId="1138"/>
    <cellStyle name="20% - Акцент1 61 2" xfId="1139"/>
    <cellStyle name="20% - Акцент1 61 2 2" xfId="1140"/>
    <cellStyle name="20% - Акцент1 61 2 2 2" xfId="1141"/>
    <cellStyle name="20% - Акцент1 61 2 3" xfId="1142"/>
    <cellStyle name="20% - Акцент1 61 3" xfId="1143"/>
    <cellStyle name="20% - Акцент1 61 3 2" xfId="1144"/>
    <cellStyle name="20% - Акцент1 61 3 2 2" xfId="1145"/>
    <cellStyle name="20% - Акцент1 61 3 3" xfId="1146"/>
    <cellStyle name="20% - Акцент1 61 4" xfId="1147"/>
    <cellStyle name="20% - Акцент1 61 4 2" xfId="1148"/>
    <cellStyle name="20% - Акцент1 61 5" xfId="1149"/>
    <cellStyle name="20% - Акцент1 62" xfId="1150"/>
    <cellStyle name="20% - Акцент1 62 2" xfId="1151"/>
    <cellStyle name="20% - Акцент1 62 2 2" xfId="1152"/>
    <cellStyle name="20% - Акцент1 62 2 2 2" xfId="1153"/>
    <cellStyle name="20% - Акцент1 62 2 3" xfId="1154"/>
    <cellStyle name="20% - Акцент1 62 3" xfId="1155"/>
    <cellStyle name="20% - Акцент1 62 3 2" xfId="1156"/>
    <cellStyle name="20% - Акцент1 62 3 2 2" xfId="1157"/>
    <cellStyle name="20% - Акцент1 62 3 3" xfId="1158"/>
    <cellStyle name="20% - Акцент1 62 4" xfId="1159"/>
    <cellStyle name="20% - Акцент1 62 4 2" xfId="1160"/>
    <cellStyle name="20% - Акцент1 62 5" xfId="1161"/>
    <cellStyle name="20% - Акцент1 63" xfId="1162"/>
    <cellStyle name="20% - Акцент1 63 2" xfId="1163"/>
    <cellStyle name="20% - Акцент1 63 2 2" xfId="1164"/>
    <cellStyle name="20% - Акцент1 63 2 2 2" xfId="1165"/>
    <cellStyle name="20% - Акцент1 63 2 3" xfId="1166"/>
    <cellStyle name="20% - Акцент1 63 3" xfId="1167"/>
    <cellStyle name="20% - Акцент1 63 3 2" xfId="1168"/>
    <cellStyle name="20% - Акцент1 63 3 2 2" xfId="1169"/>
    <cellStyle name="20% - Акцент1 63 3 3" xfId="1170"/>
    <cellStyle name="20% - Акцент1 63 4" xfId="1171"/>
    <cellStyle name="20% - Акцент1 63 4 2" xfId="1172"/>
    <cellStyle name="20% - Акцент1 63 5" xfId="1173"/>
    <cellStyle name="20% - Акцент1 64" xfId="1174"/>
    <cellStyle name="20% - Акцент1 64 2" xfId="1175"/>
    <cellStyle name="20% - Акцент1 64 2 2" xfId="1176"/>
    <cellStyle name="20% - Акцент1 64 2 2 2" xfId="1177"/>
    <cellStyle name="20% - Акцент1 64 2 3" xfId="1178"/>
    <cellStyle name="20% - Акцент1 64 3" xfId="1179"/>
    <cellStyle name="20% - Акцент1 64 3 2" xfId="1180"/>
    <cellStyle name="20% - Акцент1 64 3 2 2" xfId="1181"/>
    <cellStyle name="20% - Акцент1 64 3 3" xfId="1182"/>
    <cellStyle name="20% - Акцент1 64 4" xfId="1183"/>
    <cellStyle name="20% - Акцент1 64 4 2" xfId="1184"/>
    <cellStyle name="20% - Акцент1 64 5" xfId="1185"/>
    <cellStyle name="20% - Акцент1 65" xfId="1186"/>
    <cellStyle name="20% - Акцент1 65 2" xfId="1187"/>
    <cellStyle name="20% - Акцент1 65 2 2" xfId="1188"/>
    <cellStyle name="20% - Акцент1 65 2 2 2" xfId="1189"/>
    <cellStyle name="20% - Акцент1 65 2 3" xfId="1190"/>
    <cellStyle name="20% - Акцент1 65 3" xfId="1191"/>
    <cellStyle name="20% - Акцент1 65 3 2" xfId="1192"/>
    <cellStyle name="20% - Акцент1 65 3 2 2" xfId="1193"/>
    <cellStyle name="20% - Акцент1 65 3 3" xfId="1194"/>
    <cellStyle name="20% - Акцент1 65 4" xfId="1195"/>
    <cellStyle name="20% - Акцент1 65 4 2" xfId="1196"/>
    <cellStyle name="20% - Акцент1 65 5" xfId="1197"/>
    <cellStyle name="20% - Акцент1 66" xfId="1198"/>
    <cellStyle name="20% - Акцент1 66 2" xfId="1199"/>
    <cellStyle name="20% - Акцент1 66 2 2" xfId="1200"/>
    <cellStyle name="20% - Акцент1 66 2 2 2" xfId="1201"/>
    <cellStyle name="20% - Акцент1 66 2 3" xfId="1202"/>
    <cellStyle name="20% - Акцент1 66 3" xfId="1203"/>
    <cellStyle name="20% - Акцент1 66 3 2" xfId="1204"/>
    <cellStyle name="20% - Акцент1 66 3 2 2" xfId="1205"/>
    <cellStyle name="20% - Акцент1 66 3 3" xfId="1206"/>
    <cellStyle name="20% - Акцент1 66 4" xfId="1207"/>
    <cellStyle name="20% - Акцент1 66 4 2" xfId="1208"/>
    <cellStyle name="20% - Акцент1 66 5" xfId="1209"/>
    <cellStyle name="20% - Акцент1 67" xfId="1210"/>
    <cellStyle name="20% - Акцент1 67 2" xfId="1211"/>
    <cellStyle name="20% - Акцент1 67 2 2" xfId="1212"/>
    <cellStyle name="20% - Акцент1 67 2 2 2" xfId="1213"/>
    <cellStyle name="20% - Акцент1 67 2 3" xfId="1214"/>
    <cellStyle name="20% - Акцент1 67 3" xfId="1215"/>
    <cellStyle name="20% - Акцент1 67 3 2" xfId="1216"/>
    <cellStyle name="20% - Акцент1 67 3 2 2" xfId="1217"/>
    <cellStyle name="20% - Акцент1 67 3 3" xfId="1218"/>
    <cellStyle name="20% - Акцент1 67 4" xfId="1219"/>
    <cellStyle name="20% - Акцент1 67 4 2" xfId="1220"/>
    <cellStyle name="20% - Акцент1 67 5" xfId="1221"/>
    <cellStyle name="20% - Акцент1 68" xfId="1222"/>
    <cellStyle name="20% - Акцент1 68 2" xfId="1223"/>
    <cellStyle name="20% - Акцент1 68 2 2" xfId="1224"/>
    <cellStyle name="20% - Акцент1 68 2 2 2" xfId="1225"/>
    <cellStyle name="20% - Акцент1 68 2 3" xfId="1226"/>
    <cellStyle name="20% - Акцент1 68 3" xfId="1227"/>
    <cellStyle name="20% - Акцент1 68 3 2" xfId="1228"/>
    <cellStyle name="20% - Акцент1 68 3 2 2" xfId="1229"/>
    <cellStyle name="20% - Акцент1 68 3 3" xfId="1230"/>
    <cellStyle name="20% - Акцент1 68 4" xfId="1231"/>
    <cellStyle name="20% - Акцент1 68 4 2" xfId="1232"/>
    <cellStyle name="20% - Акцент1 68 5" xfId="1233"/>
    <cellStyle name="20% - Акцент1 69" xfId="1234"/>
    <cellStyle name="20% - Акцент1 69 2" xfId="1235"/>
    <cellStyle name="20% - Акцент1 69 2 2" xfId="1236"/>
    <cellStyle name="20% - Акцент1 69 2 2 2" xfId="1237"/>
    <cellStyle name="20% - Акцент1 69 2 3" xfId="1238"/>
    <cellStyle name="20% - Акцент1 69 3" xfId="1239"/>
    <cellStyle name="20% - Акцент1 69 3 2" xfId="1240"/>
    <cellStyle name="20% - Акцент1 69 3 2 2" xfId="1241"/>
    <cellStyle name="20% - Акцент1 69 3 3" xfId="1242"/>
    <cellStyle name="20% - Акцент1 69 4" xfId="1243"/>
    <cellStyle name="20% - Акцент1 69 4 2" xfId="1244"/>
    <cellStyle name="20% - Акцент1 69 5" xfId="1245"/>
    <cellStyle name="20% - Акцент1 7" xfId="1246"/>
    <cellStyle name="20% - Акцент1 7 2" xfId="1247"/>
    <cellStyle name="20% - Акцент1 7 2 2" xfId="1248"/>
    <cellStyle name="20% - Акцент1 7 2 2 2" xfId="1249"/>
    <cellStyle name="20% - Акцент1 7 2 2 2 2" xfId="1250"/>
    <cellStyle name="20% - Акцент1 7 2 2 3" xfId="1251"/>
    <cellStyle name="20% - Акцент1 7 2 3" xfId="1252"/>
    <cellStyle name="20% - Акцент1 7 2 3 2" xfId="1253"/>
    <cellStyle name="20% - Акцент1 7 2 3 2 2" xfId="1254"/>
    <cellStyle name="20% - Акцент1 7 2 3 3" xfId="1255"/>
    <cellStyle name="20% - Акцент1 7 2 4" xfId="1256"/>
    <cellStyle name="20% - Акцент1 7 2 4 2" xfId="1257"/>
    <cellStyle name="20% - Акцент1 7 2 5" xfId="1258"/>
    <cellStyle name="20% - Акцент1 7 3" xfId="1259"/>
    <cellStyle name="20% - Акцент1 7 3 2" xfId="1260"/>
    <cellStyle name="20% - Акцент1 7 3 2 2" xfId="1261"/>
    <cellStyle name="20% - Акцент1 7 3 2 2 2" xfId="1262"/>
    <cellStyle name="20% - Акцент1 7 3 2 3" xfId="1263"/>
    <cellStyle name="20% - Акцент1 7 3 3" xfId="1264"/>
    <cellStyle name="20% - Акцент1 7 3 3 2" xfId="1265"/>
    <cellStyle name="20% - Акцент1 7 3 3 2 2" xfId="1266"/>
    <cellStyle name="20% - Акцент1 7 3 3 3" xfId="1267"/>
    <cellStyle name="20% - Акцент1 7 3 4" xfId="1268"/>
    <cellStyle name="20% - Акцент1 7 3 4 2" xfId="1269"/>
    <cellStyle name="20% - Акцент1 7 3 5" xfId="1270"/>
    <cellStyle name="20% - Акцент1 7 4" xfId="1271"/>
    <cellStyle name="20% - Акцент1 7 4 2" xfId="1272"/>
    <cellStyle name="20% - Акцент1 7 4 2 2" xfId="1273"/>
    <cellStyle name="20% - Акцент1 7 4 2 2 2" xfId="1274"/>
    <cellStyle name="20% - Акцент1 7 4 2 3" xfId="1275"/>
    <cellStyle name="20% - Акцент1 7 4 3" xfId="1276"/>
    <cellStyle name="20% - Акцент1 7 4 3 2" xfId="1277"/>
    <cellStyle name="20% - Акцент1 7 4 3 2 2" xfId="1278"/>
    <cellStyle name="20% - Акцент1 7 4 3 3" xfId="1279"/>
    <cellStyle name="20% - Акцент1 7 4 4" xfId="1280"/>
    <cellStyle name="20% - Акцент1 7 4 4 2" xfId="1281"/>
    <cellStyle name="20% - Акцент1 7 4 5" xfId="1282"/>
    <cellStyle name="20% - Акцент1 7 5" xfId="1283"/>
    <cellStyle name="20% - Акцент1 7 5 2" xfId="1284"/>
    <cellStyle name="20% - Акцент1 7 5 2 2" xfId="1285"/>
    <cellStyle name="20% - Акцент1 7 5 2 2 2" xfId="1286"/>
    <cellStyle name="20% - Акцент1 7 5 2 3" xfId="1287"/>
    <cellStyle name="20% - Акцент1 7 5 3" xfId="1288"/>
    <cellStyle name="20% - Акцент1 7 5 3 2" xfId="1289"/>
    <cellStyle name="20% - Акцент1 7 5 3 2 2" xfId="1290"/>
    <cellStyle name="20% - Акцент1 7 5 3 3" xfId="1291"/>
    <cellStyle name="20% - Акцент1 7 5 4" xfId="1292"/>
    <cellStyle name="20% - Акцент1 7 5 4 2" xfId="1293"/>
    <cellStyle name="20% - Акцент1 7 5 5" xfId="1294"/>
    <cellStyle name="20% - Акцент1 7 6" xfId="1295"/>
    <cellStyle name="20% - Акцент1 7 6 2" xfId="1296"/>
    <cellStyle name="20% - Акцент1 7 6 2 2" xfId="1297"/>
    <cellStyle name="20% - Акцент1 7 6 3" xfId="1298"/>
    <cellStyle name="20% - Акцент1 7 7" xfId="1299"/>
    <cellStyle name="20% - Акцент1 7 7 2" xfId="1300"/>
    <cellStyle name="20% - Акцент1 7 7 2 2" xfId="1301"/>
    <cellStyle name="20% - Акцент1 7 7 3" xfId="1302"/>
    <cellStyle name="20% - Акцент1 7 8" xfId="1303"/>
    <cellStyle name="20% - Акцент1 7 8 2" xfId="1304"/>
    <cellStyle name="20% - Акцент1 7 9" xfId="1305"/>
    <cellStyle name="20% - Акцент1 70" xfId="1306"/>
    <cellStyle name="20% - Акцент1 70 2" xfId="1307"/>
    <cellStyle name="20% - Акцент1 70 2 2" xfId="1308"/>
    <cellStyle name="20% - Акцент1 70 2 2 2" xfId="1309"/>
    <cellStyle name="20% - Акцент1 70 2 3" xfId="1310"/>
    <cellStyle name="20% - Акцент1 70 3" xfId="1311"/>
    <cellStyle name="20% - Акцент1 70 3 2" xfId="1312"/>
    <cellStyle name="20% - Акцент1 70 3 2 2" xfId="1313"/>
    <cellStyle name="20% - Акцент1 70 3 3" xfId="1314"/>
    <cellStyle name="20% - Акцент1 70 4" xfId="1315"/>
    <cellStyle name="20% - Акцент1 70 4 2" xfId="1316"/>
    <cellStyle name="20% - Акцент1 70 5" xfId="1317"/>
    <cellStyle name="20% - Акцент1 71" xfId="1318"/>
    <cellStyle name="20% - Акцент1 71 2" xfId="1319"/>
    <cellStyle name="20% - Акцент1 71 2 2" xfId="1320"/>
    <cellStyle name="20% - Акцент1 71 2 2 2" xfId="1321"/>
    <cellStyle name="20% - Акцент1 71 2 3" xfId="1322"/>
    <cellStyle name="20% - Акцент1 71 3" xfId="1323"/>
    <cellStyle name="20% - Акцент1 71 3 2" xfId="1324"/>
    <cellStyle name="20% - Акцент1 71 3 2 2" xfId="1325"/>
    <cellStyle name="20% - Акцент1 71 3 3" xfId="1326"/>
    <cellStyle name="20% - Акцент1 71 4" xfId="1327"/>
    <cellStyle name="20% - Акцент1 71 4 2" xfId="1328"/>
    <cellStyle name="20% - Акцент1 71 5" xfId="1329"/>
    <cellStyle name="20% - Акцент1 72" xfId="1330"/>
    <cellStyle name="20% - Акцент1 72 2" xfId="1331"/>
    <cellStyle name="20% - Акцент1 72 2 2" xfId="1332"/>
    <cellStyle name="20% - Акцент1 72 2 2 2" xfId="1333"/>
    <cellStyle name="20% - Акцент1 72 2 3" xfId="1334"/>
    <cellStyle name="20% - Акцент1 72 3" xfId="1335"/>
    <cellStyle name="20% - Акцент1 72 3 2" xfId="1336"/>
    <cellStyle name="20% - Акцент1 72 3 2 2" xfId="1337"/>
    <cellStyle name="20% - Акцент1 72 3 3" xfId="1338"/>
    <cellStyle name="20% - Акцент1 72 4" xfId="1339"/>
    <cellStyle name="20% - Акцент1 72 4 2" xfId="1340"/>
    <cellStyle name="20% - Акцент1 72 5" xfId="1341"/>
    <cellStyle name="20% - Акцент1 73" xfId="1342"/>
    <cellStyle name="20% - Акцент1 73 2" xfId="1343"/>
    <cellStyle name="20% - Акцент1 73 2 2" xfId="1344"/>
    <cellStyle name="20% - Акцент1 73 2 2 2" xfId="1345"/>
    <cellStyle name="20% - Акцент1 73 2 3" xfId="1346"/>
    <cellStyle name="20% - Акцент1 73 3" xfId="1347"/>
    <cellStyle name="20% - Акцент1 73 3 2" xfId="1348"/>
    <cellStyle name="20% - Акцент1 73 3 2 2" xfId="1349"/>
    <cellStyle name="20% - Акцент1 73 3 3" xfId="1350"/>
    <cellStyle name="20% - Акцент1 73 4" xfId="1351"/>
    <cellStyle name="20% - Акцент1 73 4 2" xfId="1352"/>
    <cellStyle name="20% - Акцент1 73 5" xfId="1353"/>
    <cellStyle name="20% - Акцент1 74" xfId="1354"/>
    <cellStyle name="20% - Акцент1 74 2" xfId="1355"/>
    <cellStyle name="20% - Акцент1 74 2 2" xfId="1356"/>
    <cellStyle name="20% - Акцент1 74 2 2 2" xfId="1357"/>
    <cellStyle name="20% - Акцент1 74 2 3" xfId="1358"/>
    <cellStyle name="20% - Акцент1 74 3" xfId="1359"/>
    <cellStyle name="20% - Акцент1 74 3 2" xfId="1360"/>
    <cellStyle name="20% - Акцент1 74 3 2 2" xfId="1361"/>
    <cellStyle name="20% - Акцент1 74 3 3" xfId="1362"/>
    <cellStyle name="20% - Акцент1 74 4" xfId="1363"/>
    <cellStyle name="20% - Акцент1 74 4 2" xfId="1364"/>
    <cellStyle name="20% - Акцент1 74 5" xfId="1365"/>
    <cellStyle name="20% - Акцент1 75" xfId="1366"/>
    <cellStyle name="20% - Акцент1 75 2" xfId="1367"/>
    <cellStyle name="20% - Акцент1 75 2 2" xfId="1368"/>
    <cellStyle name="20% - Акцент1 75 2 2 2" xfId="1369"/>
    <cellStyle name="20% - Акцент1 75 2 3" xfId="1370"/>
    <cellStyle name="20% - Акцент1 75 3" xfId="1371"/>
    <cellStyle name="20% - Акцент1 75 3 2" xfId="1372"/>
    <cellStyle name="20% - Акцент1 75 3 2 2" xfId="1373"/>
    <cellStyle name="20% - Акцент1 75 3 3" xfId="1374"/>
    <cellStyle name="20% - Акцент1 75 4" xfId="1375"/>
    <cellStyle name="20% - Акцент1 75 4 2" xfId="1376"/>
    <cellStyle name="20% - Акцент1 75 5" xfId="1377"/>
    <cellStyle name="20% - Акцент1 76" xfId="1378"/>
    <cellStyle name="20% - Акцент1 76 2" xfId="1379"/>
    <cellStyle name="20% - Акцент1 76 2 2" xfId="1380"/>
    <cellStyle name="20% - Акцент1 76 2 2 2" xfId="1381"/>
    <cellStyle name="20% - Акцент1 76 2 3" xfId="1382"/>
    <cellStyle name="20% - Акцент1 76 3" xfId="1383"/>
    <cellStyle name="20% - Акцент1 76 3 2" xfId="1384"/>
    <cellStyle name="20% - Акцент1 76 3 2 2" xfId="1385"/>
    <cellStyle name="20% - Акцент1 76 3 3" xfId="1386"/>
    <cellStyle name="20% - Акцент1 76 4" xfId="1387"/>
    <cellStyle name="20% - Акцент1 76 4 2" xfId="1388"/>
    <cellStyle name="20% - Акцент1 76 5" xfId="1389"/>
    <cellStyle name="20% - Акцент1 77" xfId="1390"/>
    <cellStyle name="20% - Акцент1 77 2" xfId="1391"/>
    <cellStyle name="20% - Акцент1 77 2 2" xfId="1392"/>
    <cellStyle name="20% - Акцент1 77 2 2 2" xfId="1393"/>
    <cellStyle name="20% - Акцент1 77 2 3" xfId="1394"/>
    <cellStyle name="20% - Акцент1 77 3" xfId="1395"/>
    <cellStyle name="20% - Акцент1 77 3 2" xfId="1396"/>
    <cellStyle name="20% - Акцент1 77 3 2 2" xfId="1397"/>
    <cellStyle name="20% - Акцент1 77 3 3" xfId="1398"/>
    <cellStyle name="20% - Акцент1 77 4" xfId="1399"/>
    <cellStyle name="20% - Акцент1 77 4 2" xfId="1400"/>
    <cellStyle name="20% - Акцент1 77 5" xfId="1401"/>
    <cellStyle name="20% - Акцент1 78" xfId="1402"/>
    <cellStyle name="20% - Акцент1 78 2" xfId="1403"/>
    <cellStyle name="20% - Акцент1 78 2 2" xfId="1404"/>
    <cellStyle name="20% - Акцент1 78 2 2 2" xfId="1405"/>
    <cellStyle name="20% - Акцент1 78 2 3" xfId="1406"/>
    <cellStyle name="20% - Акцент1 78 3" xfId="1407"/>
    <cellStyle name="20% - Акцент1 78 3 2" xfId="1408"/>
    <cellStyle name="20% - Акцент1 78 3 2 2" xfId="1409"/>
    <cellStyle name="20% - Акцент1 78 3 3" xfId="1410"/>
    <cellStyle name="20% - Акцент1 78 4" xfId="1411"/>
    <cellStyle name="20% - Акцент1 78 4 2" xfId="1412"/>
    <cellStyle name="20% - Акцент1 78 5" xfId="1413"/>
    <cellStyle name="20% - Акцент1 79" xfId="1414"/>
    <cellStyle name="20% - Акцент1 79 2" xfId="1415"/>
    <cellStyle name="20% - Акцент1 79 2 2" xfId="1416"/>
    <cellStyle name="20% - Акцент1 79 2 2 2" xfId="1417"/>
    <cellStyle name="20% - Акцент1 79 2 3" xfId="1418"/>
    <cellStyle name="20% - Акцент1 79 3" xfId="1419"/>
    <cellStyle name="20% - Акцент1 79 3 2" xfId="1420"/>
    <cellStyle name="20% - Акцент1 79 3 2 2" xfId="1421"/>
    <cellStyle name="20% - Акцент1 79 3 3" xfId="1422"/>
    <cellStyle name="20% - Акцент1 79 4" xfId="1423"/>
    <cellStyle name="20% - Акцент1 79 4 2" xfId="1424"/>
    <cellStyle name="20% - Акцент1 79 5" xfId="1425"/>
    <cellStyle name="20% - Акцент1 8" xfId="1426"/>
    <cellStyle name="20% - Акцент1 8 2" xfId="1427"/>
    <cellStyle name="20% - Акцент1 8 2 2" xfId="1428"/>
    <cellStyle name="20% - Акцент1 8 2 2 2" xfId="1429"/>
    <cellStyle name="20% - Акцент1 8 2 2 2 2" xfId="1430"/>
    <cellStyle name="20% - Акцент1 8 2 2 3" xfId="1431"/>
    <cellStyle name="20% - Акцент1 8 2 3" xfId="1432"/>
    <cellStyle name="20% - Акцент1 8 2 3 2" xfId="1433"/>
    <cellStyle name="20% - Акцент1 8 2 3 2 2" xfId="1434"/>
    <cellStyle name="20% - Акцент1 8 2 3 3" xfId="1435"/>
    <cellStyle name="20% - Акцент1 8 2 4" xfId="1436"/>
    <cellStyle name="20% - Акцент1 8 2 4 2" xfId="1437"/>
    <cellStyle name="20% - Акцент1 8 2 5" xfId="1438"/>
    <cellStyle name="20% - Акцент1 8 3" xfId="1439"/>
    <cellStyle name="20% - Акцент1 8 3 2" xfId="1440"/>
    <cellStyle name="20% - Акцент1 8 3 2 2" xfId="1441"/>
    <cellStyle name="20% - Акцент1 8 3 2 2 2" xfId="1442"/>
    <cellStyle name="20% - Акцент1 8 3 2 3" xfId="1443"/>
    <cellStyle name="20% - Акцент1 8 3 3" xfId="1444"/>
    <cellStyle name="20% - Акцент1 8 3 3 2" xfId="1445"/>
    <cellStyle name="20% - Акцент1 8 3 3 2 2" xfId="1446"/>
    <cellStyle name="20% - Акцент1 8 3 3 3" xfId="1447"/>
    <cellStyle name="20% - Акцент1 8 3 4" xfId="1448"/>
    <cellStyle name="20% - Акцент1 8 3 4 2" xfId="1449"/>
    <cellStyle name="20% - Акцент1 8 3 5" xfId="1450"/>
    <cellStyle name="20% - Акцент1 8 4" xfId="1451"/>
    <cellStyle name="20% - Акцент1 8 4 2" xfId="1452"/>
    <cellStyle name="20% - Акцент1 8 4 2 2" xfId="1453"/>
    <cellStyle name="20% - Акцент1 8 4 2 2 2" xfId="1454"/>
    <cellStyle name="20% - Акцент1 8 4 2 3" xfId="1455"/>
    <cellStyle name="20% - Акцент1 8 4 3" xfId="1456"/>
    <cellStyle name="20% - Акцент1 8 4 3 2" xfId="1457"/>
    <cellStyle name="20% - Акцент1 8 4 3 2 2" xfId="1458"/>
    <cellStyle name="20% - Акцент1 8 4 3 3" xfId="1459"/>
    <cellStyle name="20% - Акцент1 8 4 4" xfId="1460"/>
    <cellStyle name="20% - Акцент1 8 4 4 2" xfId="1461"/>
    <cellStyle name="20% - Акцент1 8 4 5" xfId="1462"/>
    <cellStyle name="20% - Акцент1 8 5" xfId="1463"/>
    <cellStyle name="20% - Акцент1 8 5 2" xfId="1464"/>
    <cellStyle name="20% - Акцент1 8 5 2 2" xfId="1465"/>
    <cellStyle name="20% - Акцент1 8 5 2 2 2" xfId="1466"/>
    <cellStyle name="20% - Акцент1 8 5 2 3" xfId="1467"/>
    <cellStyle name="20% - Акцент1 8 5 3" xfId="1468"/>
    <cellStyle name="20% - Акцент1 8 5 3 2" xfId="1469"/>
    <cellStyle name="20% - Акцент1 8 5 3 2 2" xfId="1470"/>
    <cellStyle name="20% - Акцент1 8 5 3 3" xfId="1471"/>
    <cellStyle name="20% - Акцент1 8 5 4" xfId="1472"/>
    <cellStyle name="20% - Акцент1 8 5 4 2" xfId="1473"/>
    <cellStyle name="20% - Акцент1 8 5 5" xfId="1474"/>
    <cellStyle name="20% - Акцент1 8 6" xfId="1475"/>
    <cellStyle name="20% - Акцент1 8 6 2" xfId="1476"/>
    <cellStyle name="20% - Акцент1 8 6 2 2" xfId="1477"/>
    <cellStyle name="20% - Акцент1 8 6 3" xfId="1478"/>
    <cellStyle name="20% - Акцент1 8 7" xfId="1479"/>
    <cellStyle name="20% - Акцент1 8 7 2" xfId="1480"/>
    <cellStyle name="20% - Акцент1 8 7 2 2" xfId="1481"/>
    <cellStyle name="20% - Акцент1 8 7 3" xfId="1482"/>
    <cellStyle name="20% - Акцент1 8 8" xfId="1483"/>
    <cellStyle name="20% - Акцент1 8 8 2" xfId="1484"/>
    <cellStyle name="20% - Акцент1 8 9" xfId="1485"/>
    <cellStyle name="20% - Акцент1 80" xfId="1486"/>
    <cellStyle name="20% - Акцент1 80 2" xfId="1487"/>
    <cellStyle name="20% - Акцент1 80 2 2" xfId="1488"/>
    <cellStyle name="20% - Акцент1 80 2 2 2" xfId="1489"/>
    <cellStyle name="20% - Акцент1 80 2 3" xfId="1490"/>
    <cellStyle name="20% - Акцент1 80 3" xfId="1491"/>
    <cellStyle name="20% - Акцент1 80 3 2" xfId="1492"/>
    <cellStyle name="20% - Акцент1 80 3 2 2" xfId="1493"/>
    <cellStyle name="20% - Акцент1 80 3 3" xfId="1494"/>
    <cellStyle name="20% - Акцент1 80 4" xfId="1495"/>
    <cellStyle name="20% - Акцент1 80 4 2" xfId="1496"/>
    <cellStyle name="20% - Акцент1 80 5" xfId="1497"/>
    <cellStyle name="20% - Акцент1 81" xfId="1498"/>
    <cellStyle name="20% - Акцент1 81 2" xfId="1499"/>
    <cellStyle name="20% - Акцент1 81 2 2" xfId="1500"/>
    <cellStyle name="20% - Акцент1 81 2 2 2" xfId="1501"/>
    <cellStyle name="20% - Акцент1 81 2 3" xfId="1502"/>
    <cellStyle name="20% - Акцент1 81 3" xfId="1503"/>
    <cellStyle name="20% - Акцент1 81 3 2" xfId="1504"/>
    <cellStyle name="20% - Акцент1 81 3 2 2" xfId="1505"/>
    <cellStyle name="20% - Акцент1 81 3 3" xfId="1506"/>
    <cellStyle name="20% - Акцент1 81 4" xfId="1507"/>
    <cellStyle name="20% - Акцент1 81 4 2" xfId="1508"/>
    <cellStyle name="20% - Акцент1 81 5" xfId="1509"/>
    <cellStyle name="20% - Акцент1 82" xfId="1510"/>
    <cellStyle name="20% - Акцент1 82 2" xfId="1511"/>
    <cellStyle name="20% - Акцент1 82 2 2" xfId="1512"/>
    <cellStyle name="20% - Акцент1 82 2 2 2" xfId="1513"/>
    <cellStyle name="20% - Акцент1 82 2 3" xfId="1514"/>
    <cellStyle name="20% - Акцент1 82 3" xfId="1515"/>
    <cellStyle name="20% - Акцент1 82 3 2" xfId="1516"/>
    <cellStyle name="20% - Акцент1 82 3 2 2" xfId="1517"/>
    <cellStyle name="20% - Акцент1 82 3 3" xfId="1518"/>
    <cellStyle name="20% - Акцент1 82 4" xfId="1519"/>
    <cellStyle name="20% - Акцент1 82 4 2" xfId="1520"/>
    <cellStyle name="20% - Акцент1 82 5" xfId="1521"/>
    <cellStyle name="20% - Акцент1 83" xfId="1522"/>
    <cellStyle name="20% - Акцент1 83 2" xfId="1523"/>
    <cellStyle name="20% - Акцент1 83 2 2" xfId="1524"/>
    <cellStyle name="20% - Акцент1 83 2 2 2" xfId="1525"/>
    <cellStyle name="20% - Акцент1 83 2 3" xfId="1526"/>
    <cellStyle name="20% - Акцент1 83 3" xfId="1527"/>
    <cellStyle name="20% - Акцент1 83 3 2" xfId="1528"/>
    <cellStyle name="20% - Акцент1 83 3 2 2" xfId="1529"/>
    <cellStyle name="20% - Акцент1 83 3 3" xfId="1530"/>
    <cellStyle name="20% - Акцент1 83 4" xfId="1531"/>
    <cellStyle name="20% - Акцент1 83 4 2" xfId="1532"/>
    <cellStyle name="20% - Акцент1 83 5" xfId="1533"/>
    <cellStyle name="20% - Акцент1 84" xfId="1534"/>
    <cellStyle name="20% - Акцент1 84 2" xfId="1535"/>
    <cellStyle name="20% - Акцент1 84 2 2" xfId="1536"/>
    <cellStyle name="20% - Акцент1 84 2 2 2" xfId="1537"/>
    <cellStyle name="20% - Акцент1 84 2 3" xfId="1538"/>
    <cellStyle name="20% - Акцент1 84 3" xfId="1539"/>
    <cellStyle name="20% - Акцент1 84 3 2" xfId="1540"/>
    <cellStyle name="20% - Акцент1 84 3 2 2" xfId="1541"/>
    <cellStyle name="20% - Акцент1 84 3 3" xfId="1542"/>
    <cellStyle name="20% - Акцент1 84 4" xfId="1543"/>
    <cellStyle name="20% - Акцент1 84 4 2" xfId="1544"/>
    <cellStyle name="20% - Акцент1 84 5" xfId="1545"/>
    <cellStyle name="20% - Акцент1 85" xfId="1546"/>
    <cellStyle name="20% - Акцент1 85 2" xfId="1547"/>
    <cellStyle name="20% - Акцент1 85 2 2" xfId="1548"/>
    <cellStyle name="20% - Акцент1 85 2 2 2" xfId="1549"/>
    <cellStyle name="20% - Акцент1 85 2 3" xfId="1550"/>
    <cellStyle name="20% - Акцент1 85 3" xfId="1551"/>
    <cellStyle name="20% - Акцент1 85 3 2" xfId="1552"/>
    <cellStyle name="20% - Акцент1 85 3 2 2" xfId="1553"/>
    <cellStyle name="20% - Акцент1 85 3 3" xfId="1554"/>
    <cellStyle name="20% - Акцент1 85 4" xfId="1555"/>
    <cellStyle name="20% - Акцент1 85 4 2" xfId="1556"/>
    <cellStyle name="20% - Акцент1 85 5" xfId="1557"/>
    <cellStyle name="20% - Акцент1 86" xfId="1558"/>
    <cellStyle name="20% - Акцент1 86 2" xfId="1559"/>
    <cellStyle name="20% - Акцент1 86 2 2" xfId="1560"/>
    <cellStyle name="20% - Акцент1 86 2 2 2" xfId="1561"/>
    <cellStyle name="20% - Акцент1 86 2 3" xfId="1562"/>
    <cellStyle name="20% - Акцент1 86 3" xfId="1563"/>
    <cellStyle name="20% - Акцент1 86 3 2" xfId="1564"/>
    <cellStyle name="20% - Акцент1 86 3 2 2" xfId="1565"/>
    <cellStyle name="20% - Акцент1 86 3 3" xfId="1566"/>
    <cellStyle name="20% - Акцент1 86 4" xfId="1567"/>
    <cellStyle name="20% - Акцент1 86 4 2" xfId="1568"/>
    <cellStyle name="20% - Акцент1 86 5" xfId="1569"/>
    <cellStyle name="20% - Акцент1 87" xfId="1570"/>
    <cellStyle name="20% - Акцент1 87 2" xfId="1571"/>
    <cellStyle name="20% - Акцент1 87 2 2" xfId="1572"/>
    <cellStyle name="20% - Акцент1 87 2 2 2" xfId="1573"/>
    <cellStyle name="20% - Акцент1 87 2 3" xfId="1574"/>
    <cellStyle name="20% - Акцент1 87 3" xfId="1575"/>
    <cellStyle name="20% - Акцент1 87 3 2" xfId="1576"/>
    <cellStyle name="20% - Акцент1 87 3 2 2" xfId="1577"/>
    <cellStyle name="20% - Акцент1 87 3 3" xfId="1578"/>
    <cellStyle name="20% - Акцент1 87 4" xfId="1579"/>
    <cellStyle name="20% - Акцент1 87 4 2" xfId="1580"/>
    <cellStyle name="20% - Акцент1 87 5" xfId="1581"/>
    <cellStyle name="20% - Акцент1 88" xfId="1582"/>
    <cellStyle name="20% - Акцент1 88 2" xfId="1583"/>
    <cellStyle name="20% - Акцент1 88 2 2" xfId="1584"/>
    <cellStyle name="20% - Акцент1 88 3" xfId="1585"/>
    <cellStyle name="20% - Акцент1 89" xfId="1586"/>
    <cellStyle name="20% - Акцент1 89 2" xfId="1587"/>
    <cellStyle name="20% - Акцент1 89 2 2" xfId="1588"/>
    <cellStyle name="20% - Акцент1 89 3" xfId="1589"/>
    <cellStyle name="20% - Акцент1 9" xfId="1590"/>
    <cellStyle name="20% - Акцент1 9 2" xfId="1591"/>
    <cellStyle name="20% - Акцент1 9 2 2" xfId="1592"/>
    <cellStyle name="20% - Акцент1 9 2 2 2" xfId="1593"/>
    <cellStyle name="20% - Акцент1 9 2 2 2 2" xfId="1594"/>
    <cellStyle name="20% - Акцент1 9 2 2 3" xfId="1595"/>
    <cellStyle name="20% - Акцент1 9 2 3" xfId="1596"/>
    <cellStyle name="20% - Акцент1 9 2 3 2" xfId="1597"/>
    <cellStyle name="20% - Акцент1 9 2 3 2 2" xfId="1598"/>
    <cellStyle name="20% - Акцент1 9 2 3 3" xfId="1599"/>
    <cellStyle name="20% - Акцент1 9 2 4" xfId="1600"/>
    <cellStyle name="20% - Акцент1 9 2 4 2" xfId="1601"/>
    <cellStyle name="20% - Акцент1 9 2 5" xfId="1602"/>
    <cellStyle name="20% - Акцент1 9 3" xfId="1603"/>
    <cellStyle name="20% - Акцент1 9 3 2" xfId="1604"/>
    <cellStyle name="20% - Акцент1 9 3 2 2" xfId="1605"/>
    <cellStyle name="20% - Акцент1 9 3 2 2 2" xfId="1606"/>
    <cellStyle name="20% - Акцент1 9 3 2 3" xfId="1607"/>
    <cellStyle name="20% - Акцент1 9 3 3" xfId="1608"/>
    <cellStyle name="20% - Акцент1 9 3 3 2" xfId="1609"/>
    <cellStyle name="20% - Акцент1 9 3 3 2 2" xfId="1610"/>
    <cellStyle name="20% - Акцент1 9 3 3 3" xfId="1611"/>
    <cellStyle name="20% - Акцент1 9 3 4" xfId="1612"/>
    <cellStyle name="20% - Акцент1 9 3 4 2" xfId="1613"/>
    <cellStyle name="20% - Акцент1 9 3 5" xfId="1614"/>
    <cellStyle name="20% - Акцент1 9 4" xfId="1615"/>
    <cellStyle name="20% - Акцент1 9 4 2" xfId="1616"/>
    <cellStyle name="20% - Акцент1 9 4 2 2" xfId="1617"/>
    <cellStyle name="20% - Акцент1 9 4 2 2 2" xfId="1618"/>
    <cellStyle name="20% - Акцент1 9 4 2 3" xfId="1619"/>
    <cellStyle name="20% - Акцент1 9 4 3" xfId="1620"/>
    <cellStyle name="20% - Акцент1 9 4 3 2" xfId="1621"/>
    <cellStyle name="20% - Акцент1 9 4 3 2 2" xfId="1622"/>
    <cellStyle name="20% - Акцент1 9 4 3 3" xfId="1623"/>
    <cellStyle name="20% - Акцент1 9 4 4" xfId="1624"/>
    <cellStyle name="20% - Акцент1 9 4 4 2" xfId="1625"/>
    <cellStyle name="20% - Акцент1 9 4 5" xfId="1626"/>
    <cellStyle name="20% - Акцент1 9 5" xfId="1627"/>
    <cellStyle name="20% - Акцент1 9 5 2" xfId="1628"/>
    <cellStyle name="20% - Акцент1 9 5 2 2" xfId="1629"/>
    <cellStyle name="20% - Акцент1 9 5 2 2 2" xfId="1630"/>
    <cellStyle name="20% - Акцент1 9 5 2 3" xfId="1631"/>
    <cellStyle name="20% - Акцент1 9 5 3" xfId="1632"/>
    <cellStyle name="20% - Акцент1 9 5 3 2" xfId="1633"/>
    <cellStyle name="20% - Акцент1 9 5 3 2 2" xfId="1634"/>
    <cellStyle name="20% - Акцент1 9 5 3 3" xfId="1635"/>
    <cellStyle name="20% - Акцент1 9 5 4" xfId="1636"/>
    <cellStyle name="20% - Акцент1 9 5 4 2" xfId="1637"/>
    <cellStyle name="20% - Акцент1 9 5 5" xfId="1638"/>
    <cellStyle name="20% - Акцент1 9 6" xfId="1639"/>
    <cellStyle name="20% - Акцент1 9 6 2" xfId="1640"/>
    <cellStyle name="20% - Акцент1 9 6 2 2" xfId="1641"/>
    <cellStyle name="20% - Акцент1 9 6 3" xfId="1642"/>
    <cellStyle name="20% - Акцент1 9 7" xfId="1643"/>
    <cellStyle name="20% - Акцент1 9 7 2" xfId="1644"/>
    <cellStyle name="20% - Акцент1 9 7 2 2" xfId="1645"/>
    <cellStyle name="20% - Акцент1 9 7 3" xfId="1646"/>
    <cellStyle name="20% - Акцент1 9 8" xfId="1647"/>
    <cellStyle name="20% - Акцент1 9 8 2" xfId="1648"/>
    <cellStyle name="20% - Акцент1 9 9" xfId="1649"/>
    <cellStyle name="20% - Акцент1 90" xfId="1650"/>
    <cellStyle name="20% - Акцент1 90 2" xfId="1651"/>
    <cellStyle name="20% - Акцент1 90 2 2" xfId="1652"/>
    <cellStyle name="20% - Акцент1 90 3" xfId="1653"/>
    <cellStyle name="20% - Акцент1 91" xfId="1654"/>
    <cellStyle name="20% - Акцент1 91 2" xfId="1655"/>
    <cellStyle name="20% - Акцент1 91 2 2" xfId="1656"/>
    <cellStyle name="20% - Акцент1 91 3" xfId="1657"/>
    <cellStyle name="20% - Акцент1 92" xfId="1658"/>
    <cellStyle name="20% - Акцент1 92 2" xfId="1659"/>
    <cellStyle name="20% - Акцент1 92 2 2" xfId="1660"/>
    <cellStyle name="20% - Акцент1 92 3" xfId="1661"/>
    <cellStyle name="20% - Акцент1 93" xfId="1662"/>
    <cellStyle name="20% - Акцент1 93 2" xfId="1663"/>
    <cellStyle name="20% - Акцент1 93 2 2" xfId="1664"/>
    <cellStyle name="20% - Акцент1 93 3" xfId="1665"/>
    <cellStyle name="20% - Акцент1 94" xfId="1666"/>
    <cellStyle name="20% - Акцент1 94 2" xfId="1667"/>
    <cellStyle name="20% - Акцент1 94 2 2" xfId="1668"/>
    <cellStyle name="20% - Акцент1 94 3" xfId="1669"/>
    <cellStyle name="20% - Акцент1 95" xfId="1670"/>
    <cellStyle name="20% - Акцент1 95 2" xfId="1671"/>
    <cellStyle name="20% - Акцент1 95 2 2" xfId="1672"/>
    <cellStyle name="20% - Акцент1 95 3" xfId="1673"/>
    <cellStyle name="20% - Акцент1 96" xfId="1674"/>
    <cellStyle name="20% - Акцент1 96 2" xfId="1675"/>
    <cellStyle name="20% - Акцент1 96 2 2" xfId="1676"/>
    <cellStyle name="20% - Акцент1 96 3" xfId="1677"/>
    <cellStyle name="20% - Акцент1 97" xfId="1678"/>
    <cellStyle name="20% - Акцент1 97 2" xfId="1679"/>
    <cellStyle name="20% - Акцент1 97 2 2" xfId="1680"/>
    <cellStyle name="20% - Акцент1 97 3" xfId="1681"/>
    <cellStyle name="20% - Акцент1 98" xfId="1682"/>
    <cellStyle name="20% - Акцент1 98 2" xfId="1683"/>
    <cellStyle name="20% - Акцент1 98 2 2" xfId="1684"/>
    <cellStyle name="20% - Акцент1 98 3" xfId="1685"/>
    <cellStyle name="20% - Акцент1 99" xfId="1686"/>
    <cellStyle name="20% - Акцент1 99 2" xfId="1687"/>
    <cellStyle name="20% - Акцент1 99 2 2" xfId="1688"/>
    <cellStyle name="20% - Акцент1 99 3" xfId="1689"/>
    <cellStyle name="20% - Акцент2" xfId="1690" builtinId="34" customBuiltin="1"/>
    <cellStyle name="20% - Акцент2 10" xfId="1691"/>
    <cellStyle name="20% - Акцент2 10 2" xfId="1692"/>
    <cellStyle name="20% - Акцент2 10 2 2" xfId="1693"/>
    <cellStyle name="20% - Акцент2 10 2 2 2" xfId="1694"/>
    <cellStyle name="20% - Акцент2 10 2 3" xfId="1695"/>
    <cellStyle name="20% - Акцент2 10 3" xfId="1696"/>
    <cellStyle name="20% - Акцент2 10 3 2" xfId="1697"/>
    <cellStyle name="20% - Акцент2 10 3 2 2" xfId="1698"/>
    <cellStyle name="20% - Акцент2 10 3 3" xfId="1699"/>
    <cellStyle name="20% - Акцент2 10 4" xfId="1700"/>
    <cellStyle name="20% - Акцент2 10 4 2" xfId="1701"/>
    <cellStyle name="20% - Акцент2 10 5" xfId="1702"/>
    <cellStyle name="20% - Акцент2 100" xfId="1703"/>
    <cellStyle name="20% - Акцент2 100 2" xfId="1704"/>
    <cellStyle name="20% - Акцент2 100 2 2" xfId="1705"/>
    <cellStyle name="20% - Акцент2 100 3" xfId="1706"/>
    <cellStyle name="20% - Акцент2 101" xfId="1707"/>
    <cellStyle name="20% - Акцент2 101 2" xfId="1708"/>
    <cellStyle name="20% - Акцент2 101 2 2" xfId="1709"/>
    <cellStyle name="20% - Акцент2 101 3" xfId="1710"/>
    <cellStyle name="20% - Акцент2 102" xfId="1711"/>
    <cellStyle name="20% - Акцент2 102 2" xfId="1712"/>
    <cellStyle name="20% - Акцент2 102 2 2" xfId="1713"/>
    <cellStyle name="20% - Акцент2 102 3" xfId="1714"/>
    <cellStyle name="20% - Акцент2 103" xfId="1715"/>
    <cellStyle name="20% - Акцент2 103 2" xfId="1716"/>
    <cellStyle name="20% - Акцент2 103 2 2" xfId="1717"/>
    <cellStyle name="20% - Акцент2 103 3" xfId="1718"/>
    <cellStyle name="20% - Акцент2 104" xfId="1719"/>
    <cellStyle name="20% - Акцент2 104 2" xfId="1720"/>
    <cellStyle name="20% - Акцент2 104 2 2" xfId="1721"/>
    <cellStyle name="20% - Акцент2 104 3" xfId="1722"/>
    <cellStyle name="20% - Акцент2 105" xfId="1723"/>
    <cellStyle name="20% - Акцент2 105 2" xfId="1724"/>
    <cellStyle name="20% - Акцент2 105 2 2" xfId="1725"/>
    <cellStyle name="20% - Акцент2 105 3" xfId="1726"/>
    <cellStyle name="20% - Акцент2 106" xfId="1727"/>
    <cellStyle name="20% - Акцент2 106 2" xfId="1728"/>
    <cellStyle name="20% - Акцент2 106 2 2" xfId="1729"/>
    <cellStyle name="20% - Акцент2 106 3" xfId="1730"/>
    <cellStyle name="20% - Акцент2 107" xfId="1731"/>
    <cellStyle name="20% - Акцент2 107 2" xfId="1732"/>
    <cellStyle name="20% - Акцент2 107 2 2" xfId="1733"/>
    <cellStyle name="20% - Акцент2 107 3" xfId="1734"/>
    <cellStyle name="20% - Акцент2 108" xfId="1735"/>
    <cellStyle name="20% - Акцент2 108 2" xfId="1736"/>
    <cellStyle name="20% - Акцент2 108 2 2" xfId="1737"/>
    <cellStyle name="20% - Акцент2 108 3" xfId="1738"/>
    <cellStyle name="20% - Акцент2 109" xfId="1739"/>
    <cellStyle name="20% - Акцент2 109 2" xfId="1740"/>
    <cellStyle name="20% - Акцент2 109 2 2" xfId="1741"/>
    <cellStyle name="20% - Акцент2 109 3" xfId="1742"/>
    <cellStyle name="20% - Акцент2 11" xfId="1743"/>
    <cellStyle name="20% - Акцент2 11 2" xfId="1744"/>
    <cellStyle name="20% - Акцент2 11 2 2" xfId="1745"/>
    <cellStyle name="20% - Акцент2 11 2 2 2" xfId="1746"/>
    <cellStyle name="20% - Акцент2 11 2 3" xfId="1747"/>
    <cellStyle name="20% - Акцент2 11 3" xfId="1748"/>
    <cellStyle name="20% - Акцент2 11 3 2" xfId="1749"/>
    <cellStyle name="20% - Акцент2 11 3 2 2" xfId="1750"/>
    <cellStyle name="20% - Акцент2 11 3 3" xfId="1751"/>
    <cellStyle name="20% - Акцент2 11 4" xfId="1752"/>
    <cellStyle name="20% - Акцент2 11 4 2" xfId="1753"/>
    <cellStyle name="20% - Акцент2 11 5" xfId="1754"/>
    <cellStyle name="20% - Акцент2 110" xfId="1755"/>
    <cellStyle name="20% - Акцент2 110 2" xfId="1756"/>
    <cellStyle name="20% - Акцент2 110 2 2" xfId="1757"/>
    <cellStyle name="20% - Акцент2 110 3" xfId="1758"/>
    <cellStyle name="20% - Акцент2 111" xfId="1759"/>
    <cellStyle name="20% - Акцент2 111 2" xfId="1760"/>
    <cellStyle name="20% - Акцент2 111 2 2" xfId="1761"/>
    <cellStyle name="20% - Акцент2 111 3" xfId="1762"/>
    <cellStyle name="20% - Акцент2 112" xfId="1763"/>
    <cellStyle name="20% - Акцент2 112 2" xfId="1764"/>
    <cellStyle name="20% - Акцент2 112 2 2" xfId="1765"/>
    <cellStyle name="20% - Акцент2 112 3" xfId="1766"/>
    <cellStyle name="20% - Акцент2 113" xfId="1767"/>
    <cellStyle name="20% - Акцент2 113 2" xfId="1768"/>
    <cellStyle name="20% - Акцент2 113 2 2" xfId="1769"/>
    <cellStyle name="20% - Акцент2 113 3" xfId="1770"/>
    <cellStyle name="20% - Акцент2 114" xfId="1771"/>
    <cellStyle name="20% - Акцент2 114 2" xfId="1772"/>
    <cellStyle name="20% - Акцент2 114 2 2" xfId="1773"/>
    <cellStyle name="20% - Акцент2 114 3" xfId="1774"/>
    <cellStyle name="20% - Акцент2 115" xfId="1775"/>
    <cellStyle name="20% - Акцент2 115 2" xfId="1776"/>
    <cellStyle name="20% - Акцент2 115 2 2" xfId="1777"/>
    <cellStyle name="20% - Акцент2 115 3" xfId="1778"/>
    <cellStyle name="20% - Акцент2 116" xfId="1779"/>
    <cellStyle name="20% - Акцент2 116 2" xfId="1780"/>
    <cellStyle name="20% - Акцент2 116 2 2" xfId="1781"/>
    <cellStyle name="20% - Акцент2 116 3" xfId="1782"/>
    <cellStyle name="20% - Акцент2 117" xfId="1783"/>
    <cellStyle name="20% - Акцент2 117 2" xfId="1784"/>
    <cellStyle name="20% - Акцент2 117 2 2" xfId="1785"/>
    <cellStyle name="20% - Акцент2 117 3" xfId="1786"/>
    <cellStyle name="20% - Акцент2 118" xfId="1787"/>
    <cellStyle name="20% - Акцент2 118 2" xfId="1788"/>
    <cellStyle name="20% - Акцент2 118 2 2" xfId="1789"/>
    <cellStyle name="20% - Акцент2 118 3" xfId="1790"/>
    <cellStyle name="20% - Акцент2 119" xfId="1791"/>
    <cellStyle name="20% - Акцент2 119 2" xfId="1792"/>
    <cellStyle name="20% - Акцент2 119 2 2" xfId="1793"/>
    <cellStyle name="20% - Акцент2 119 3" xfId="1794"/>
    <cellStyle name="20% - Акцент2 12" xfId="1795"/>
    <cellStyle name="20% - Акцент2 12 2" xfId="1796"/>
    <cellStyle name="20% - Акцент2 12 2 2" xfId="1797"/>
    <cellStyle name="20% - Акцент2 12 2 2 2" xfId="1798"/>
    <cellStyle name="20% - Акцент2 12 2 3" xfId="1799"/>
    <cellStyle name="20% - Акцент2 12 3" xfId="1800"/>
    <cellStyle name="20% - Акцент2 12 3 2" xfId="1801"/>
    <cellStyle name="20% - Акцент2 12 3 2 2" xfId="1802"/>
    <cellStyle name="20% - Акцент2 12 3 3" xfId="1803"/>
    <cellStyle name="20% - Акцент2 12 4" xfId="1804"/>
    <cellStyle name="20% - Акцент2 12 4 2" xfId="1805"/>
    <cellStyle name="20% - Акцент2 12 5" xfId="1806"/>
    <cellStyle name="20% - Акцент2 120" xfId="1807"/>
    <cellStyle name="20% - Акцент2 120 2" xfId="1808"/>
    <cellStyle name="20% - Акцент2 120 2 2" xfId="1809"/>
    <cellStyle name="20% - Акцент2 120 3" xfId="1810"/>
    <cellStyle name="20% - Акцент2 121" xfId="1811"/>
    <cellStyle name="20% - Акцент2 121 2" xfId="1812"/>
    <cellStyle name="20% - Акцент2 121 2 2" xfId="1813"/>
    <cellStyle name="20% - Акцент2 121 3" xfId="1814"/>
    <cellStyle name="20% - Акцент2 122" xfId="1815"/>
    <cellStyle name="20% - Акцент2 122 2" xfId="1816"/>
    <cellStyle name="20% - Акцент2 122 2 2" xfId="1817"/>
    <cellStyle name="20% - Акцент2 122 3" xfId="1818"/>
    <cellStyle name="20% - Акцент2 123" xfId="1819"/>
    <cellStyle name="20% - Акцент2 123 2" xfId="1820"/>
    <cellStyle name="20% - Акцент2 123 2 2" xfId="1821"/>
    <cellStyle name="20% - Акцент2 123 3" xfId="1822"/>
    <cellStyle name="20% - Акцент2 124" xfId="1823"/>
    <cellStyle name="20% - Акцент2 124 2" xfId="1824"/>
    <cellStyle name="20% - Акцент2 124 2 2" xfId="1825"/>
    <cellStyle name="20% - Акцент2 124 3" xfId="1826"/>
    <cellStyle name="20% - Акцент2 125" xfId="1827"/>
    <cellStyle name="20% - Акцент2 125 2" xfId="1828"/>
    <cellStyle name="20% - Акцент2 125 2 2" xfId="1829"/>
    <cellStyle name="20% - Акцент2 125 3" xfId="1830"/>
    <cellStyle name="20% - Акцент2 126" xfId="1831"/>
    <cellStyle name="20% - Акцент2 126 2" xfId="1832"/>
    <cellStyle name="20% - Акцент2 126 2 2" xfId="1833"/>
    <cellStyle name="20% - Акцент2 126 3" xfId="1834"/>
    <cellStyle name="20% - Акцент2 127" xfId="1835"/>
    <cellStyle name="20% - Акцент2 127 2" xfId="1836"/>
    <cellStyle name="20% - Акцент2 127 2 2" xfId="1837"/>
    <cellStyle name="20% - Акцент2 127 3" xfId="1838"/>
    <cellStyle name="20% - Акцент2 128" xfId="1839"/>
    <cellStyle name="20% - Акцент2 128 2" xfId="1840"/>
    <cellStyle name="20% - Акцент2 128 2 2" xfId="1841"/>
    <cellStyle name="20% - Акцент2 128 3" xfId="1842"/>
    <cellStyle name="20% - Акцент2 129" xfId="1843"/>
    <cellStyle name="20% - Акцент2 129 2" xfId="1844"/>
    <cellStyle name="20% - Акцент2 129 2 2" xfId="1845"/>
    <cellStyle name="20% - Акцент2 129 3" xfId="1846"/>
    <cellStyle name="20% - Акцент2 13" xfId="1847"/>
    <cellStyle name="20% - Акцент2 13 2" xfId="1848"/>
    <cellStyle name="20% - Акцент2 13 2 2" xfId="1849"/>
    <cellStyle name="20% - Акцент2 13 2 2 2" xfId="1850"/>
    <cellStyle name="20% - Акцент2 13 2 3" xfId="1851"/>
    <cellStyle name="20% - Акцент2 13 3" xfId="1852"/>
    <cellStyle name="20% - Акцент2 13 3 2" xfId="1853"/>
    <cellStyle name="20% - Акцент2 13 3 2 2" xfId="1854"/>
    <cellStyle name="20% - Акцент2 13 3 3" xfId="1855"/>
    <cellStyle name="20% - Акцент2 13 4" xfId="1856"/>
    <cellStyle name="20% - Акцент2 13 4 2" xfId="1857"/>
    <cellStyle name="20% - Акцент2 13 5" xfId="1858"/>
    <cellStyle name="20% - Акцент2 130" xfId="1859"/>
    <cellStyle name="20% - Акцент2 130 2" xfId="1860"/>
    <cellStyle name="20% - Акцент2 130 2 2" xfId="1861"/>
    <cellStyle name="20% - Акцент2 130 3" xfId="1862"/>
    <cellStyle name="20% - Акцент2 131" xfId="1863"/>
    <cellStyle name="20% - Акцент2 131 2" xfId="1864"/>
    <cellStyle name="20% - Акцент2 131 2 2" xfId="1865"/>
    <cellStyle name="20% - Акцент2 131 3" xfId="1866"/>
    <cellStyle name="20% - Акцент2 132" xfId="1867"/>
    <cellStyle name="20% - Акцент2 132 2" xfId="1868"/>
    <cellStyle name="20% - Акцент2 132 2 2" xfId="1869"/>
    <cellStyle name="20% - Акцент2 132 3" xfId="1870"/>
    <cellStyle name="20% - Акцент2 133" xfId="1871"/>
    <cellStyle name="20% - Акцент2 133 2" xfId="1872"/>
    <cellStyle name="20% - Акцент2 133 2 2" xfId="1873"/>
    <cellStyle name="20% - Акцент2 133 3" xfId="1874"/>
    <cellStyle name="20% - Акцент2 134" xfId="1875"/>
    <cellStyle name="20% - Акцент2 134 2" xfId="1876"/>
    <cellStyle name="20% - Акцент2 134 2 2" xfId="1877"/>
    <cellStyle name="20% - Акцент2 134 3" xfId="1878"/>
    <cellStyle name="20% - Акцент2 135" xfId="1879"/>
    <cellStyle name="20% - Акцент2 135 2" xfId="1880"/>
    <cellStyle name="20% - Акцент2 135 2 2" xfId="1881"/>
    <cellStyle name="20% - Акцент2 135 3" xfId="1882"/>
    <cellStyle name="20% - Акцент2 136" xfId="1883"/>
    <cellStyle name="20% - Акцент2 136 2" xfId="1884"/>
    <cellStyle name="20% - Акцент2 136 2 2" xfId="1885"/>
    <cellStyle name="20% - Акцент2 136 3" xfId="1886"/>
    <cellStyle name="20% - Акцент2 137" xfId="1887"/>
    <cellStyle name="20% - Акцент2 138" xfId="1888"/>
    <cellStyle name="20% - Акцент2 14" xfId="1889"/>
    <cellStyle name="20% - Акцент2 14 2" xfId="1890"/>
    <cellStyle name="20% - Акцент2 14 2 2" xfId="1891"/>
    <cellStyle name="20% - Акцент2 14 2 2 2" xfId="1892"/>
    <cellStyle name="20% - Акцент2 14 2 3" xfId="1893"/>
    <cellStyle name="20% - Акцент2 14 3" xfId="1894"/>
    <cellStyle name="20% - Акцент2 14 3 2" xfId="1895"/>
    <cellStyle name="20% - Акцент2 14 3 2 2" xfId="1896"/>
    <cellStyle name="20% - Акцент2 14 3 3" xfId="1897"/>
    <cellStyle name="20% - Акцент2 14 4" xfId="1898"/>
    <cellStyle name="20% - Акцент2 14 4 2" xfId="1899"/>
    <cellStyle name="20% - Акцент2 14 5" xfId="1900"/>
    <cellStyle name="20% - Акцент2 15" xfId="1901"/>
    <cellStyle name="20% - Акцент2 15 2" xfId="1902"/>
    <cellStyle name="20% - Акцент2 15 2 2" xfId="1903"/>
    <cellStyle name="20% - Акцент2 15 2 2 2" xfId="1904"/>
    <cellStyle name="20% - Акцент2 15 2 3" xfId="1905"/>
    <cellStyle name="20% - Акцент2 15 3" xfId="1906"/>
    <cellStyle name="20% - Акцент2 15 3 2" xfId="1907"/>
    <cellStyle name="20% - Акцент2 15 3 2 2" xfId="1908"/>
    <cellStyle name="20% - Акцент2 15 3 3" xfId="1909"/>
    <cellStyle name="20% - Акцент2 15 4" xfId="1910"/>
    <cellStyle name="20% - Акцент2 15 4 2" xfId="1911"/>
    <cellStyle name="20% - Акцент2 15 5" xfId="1912"/>
    <cellStyle name="20% - Акцент2 16" xfId="1913"/>
    <cellStyle name="20% - Акцент2 16 2" xfId="1914"/>
    <cellStyle name="20% - Акцент2 16 2 2" xfId="1915"/>
    <cellStyle name="20% - Акцент2 16 2 2 2" xfId="1916"/>
    <cellStyle name="20% - Акцент2 16 2 3" xfId="1917"/>
    <cellStyle name="20% - Акцент2 16 3" xfId="1918"/>
    <cellStyle name="20% - Акцент2 16 3 2" xfId="1919"/>
    <cellStyle name="20% - Акцент2 16 3 2 2" xfId="1920"/>
    <cellStyle name="20% - Акцент2 16 3 3" xfId="1921"/>
    <cellStyle name="20% - Акцент2 16 4" xfId="1922"/>
    <cellStyle name="20% - Акцент2 16 4 2" xfId="1923"/>
    <cellStyle name="20% - Акцент2 16 5" xfId="1924"/>
    <cellStyle name="20% - Акцент2 17" xfId="1925"/>
    <cellStyle name="20% - Акцент2 17 2" xfId="1926"/>
    <cellStyle name="20% - Акцент2 17 2 2" xfId="1927"/>
    <cellStyle name="20% - Акцент2 17 2 2 2" xfId="1928"/>
    <cellStyle name="20% - Акцент2 17 2 3" xfId="1929"/>
    <cellStyle name="20% - Акцент2 17 3" xfId="1930"/>
    <cellStyle name="20% - Акцент2 17 3 2" xfId="1931"/>
    <cellStyle name="20% - Акцент2 17 3 2 2" xfId="1932"/>
    <cellStyle name="20% - Акцент2 17 3 3" xfId="1933"/>
    <cellStyle name="20% - Акцент2 17 4" xfId="1934"/>
    <cellStyle name="20% - Акцент2 17 4 2" xfId="1935"/>
    <cellStyle name="20% - Акцент2 17 5" xfId="1936"/>
    <cellStyle name="20% - Акцент2 18" xfId="1937"/>
    <cellStyle name="20% - Акцент2 18 2" xfId="1938"/>
    <cellStyle name="20% - Акцент2 18 2 2" xfId="1939"/>
    <cellStyle name="20% - Акцент2 18 2 2 2" xfId="1940"/>
    <cellStyle name="20% - Акцент2 18 2 3" xfId="1941"/>
    <cellStyle name="20% - Акцент2 18 3" xfId="1942"/>
    <cellStyle name="20% - Акцент2 18 3 2" xfId="1943"/>
    <cellStyle name="20% - Акцент2 18 3 2 2" xfId="1944"/>
    <cellStyle name="20% - Акцент2 18 3 3" xfId="1945"/>
    <cellStyle name="20% - Акцент2 18 4" xfId="1946"/>
    <cellStyle name="20% - Акцент2 18 4 2" xfId="1947"/>
    <cellStyle name="20% - Акцент2 18 5" xfId="1948"/>
    <cellStyle name="20% - Акцент2 19" xfId="1949"/>
    <cellStyle name="20% - Акцент2 19 2" xfId="1950"/>
    <cellStyle name="20% - Акцент2 19 2 2" xfId="1951"/>
    <cellStyle name="20% - Акцент2 19 2 2 2" xfId="1952"/>
    <cellStyle name="20% - Акцент2 19 2 3" xfId="1953"/>
    <cellStyle name="20% - Акцент2 19 3" xfId="1954"/>
    <cellStyle name="20% - Акцент2 19 3 2" xfId="1955"/>
    <cellStyle name="20% - Акцент2 19 3 2 2" xfId="1956"/>
    <cellStyle name="20% - Акцент2 19 3 3" xfId="1957"/>
    <cellStyle name="20% - Акцент2 19 4" xfId="1958"/>
    <cellStyle name="20% - Акцент2 19 4 2" xfId="1959"/>
    <cellStyle name="20% - Акцент2 19 5" xfId="1960"/>
    <cellStyle name="20% - Акцент2 2" xfId="1961"/>
    <cellStyle name="20% - Акцент2 2 10" xfId="1962"/>
    <cellStyle name="20% - Акцент2 2 10 2" xfId="1963"/>
    <cellStyle name="20% - Акцент2 2 10 2 2" xfId="1964"/>
    <cellStyle name="20% - Акцент2 2 10 3" xfId="1965"/>
    <cellStyle name="20% - Акцент2 2 11" xfId="1966"/>
    <cellStyle name="20% - Акцент2 2 11 2" xfId="1967"/>
    <cellStyle name="20% - Акцент2 2 11 2 2" xfId="1968"/>
    <cellStyle name="20% - Акцент2 2 11 3" xfId="1969"/>
    <cellStyle name="20% - Акцент2 2 12" xfId="1970"/>
    <cellStyle name="20% - Акцент2 2 12 2" xfId="1971"/>
    <cellStyle name="20% - Акцент2 2 12 2 2" xfId="1972"/>
    <cellStyle name="20% - Акцент2 2 12 3" xfId="1973"/>
    <cellStyle name="20% - Акцент2 2 13" xfId="1974"/>
    <cellStyle name="20% - Акцент2 2 13 2" xfId="1975"/>
    <cellStyle name="20% - Акцент2 2 13 2 2" xfId="1976"/>
    <cellStyle name="20% - Акцент2 2 13 3" xfId="1977"/>
    <cellStyle name="20% - Акцент2 2 14" xfId="1978"/>
    <cellStyle name="20% - Акцент2 2 14 2" xfId="1979"/>
    <cellStyle name="20% - Акцент2 2 14 2 2" xfId="1980"/>
    <cellStyle name="20% - Акцент2 2 14 3" xfId="1981"/>
    <cellStyle name="20% - Акцент2 2 15" xfId="1982"/>
    <cellStyle name="20% - Акцент2 2 15 2" xfId="1983"/>
    <cellStyle name="20% - Акцент2 2 15 2 2" xfId="1984"/>
    <cellStyle name="20% - Акцент2 2 15 3" xfId="1985"/>
    <cellStyle name="20% - Акцент2 2 16" xfId="1986"/>
    <cellStyle name="20% - Акцент2 2 16 2" xfId="1987"/>
    <cellStyle name="20% - Акцент2 2 16 2 2" xfId="1988"/>
    <cellStyle name="20% - Акцент2 2 16 3" xfId="1989"/>
    <cellStyle name="20% - Акцент2 2 17" xfId="1990"/>
    <cellStyle name="20% - Акцент2 2 17 2" xfId="1991"/>
    <cellStyle name="20% - Акцент2 2 17 2 2" xfId="1992"/>
    <cellStyle name="20% - Акцент2 2 17 3" xfId="1993"/>
    <cellStyle name="20% - Акцент2 2 18" xfId="1994"/>
    <cellStyle name="20% - Акцент2 2 18 2" xfId="1995"/>
    <cellStyle name="20% - Акцент2 2 18 2 2" xfId="1996"/>
    <cellStyle name="20% - Акцент2 2 18 3" xfId="1997"/>
    <cellStyle name="20% - Акцент2 2 19" xfId="1998"/>
    <cellStyle name="20% - Акцент2 2 19 2" xfId="1999"/>
    <cellStyle name="20% - Акцент2 2 19 2 2" xfId="2000"/>
    <cellStyle name="20% - Акцент2 2 19 3" xfId="2001"/>
    <cellStyle name="20% - Акцент2 2 2" xfId="2002"/>
    <cellStyle name="20% - Акцент2 2 2 2" xfId="2003"/>
    <cellStyle name="20% - Акцент2 2 2 2 2" xfId="2004"/>
    <cellStyle name="20% - Акцент2 2 2 2 2 2" xfId="2005"/>
    <cellStyle name="20% - Акцент2 2 2 2 3" xfId="2006"/>
    <cellStyle name="20% - Акцент2 2 2 3" xfId="2007"/>
    <cellStyle name="20% - Акцент2 2 2 3 2" xfId="2008"/>
    <cellStyle name="20% - Акцент2 2 2 3 2 2" xfId="2009"/>
    <cellStyle name="20% - Акцент2 2 2 3 3" xfId="2010"/>
    <cellStyle name="20% - Акцент2 2 2 4" xfId="2011"/>
    <cellStyle name="20% - Акцент2 2 2 4 2" xfId="2012"/>
    <cellStyle name="20% - Акцент2 2 2 5" xfId="2013"/>
    <cellStyle name="20% - Акцент2 2 20" xfId="2014"/>
    <cellStyle name="20% - Акцент2 2 20 2" xfId="2015"/>
    <cellStyle name="20% - Акцент2 2 20 2 2" xfId="2016"/>
    <cellStyle name="20% - Акцент2 2 20 3" xfId="2017"/>
    <cellStyle name="20% - Акцент2 2 21" xfId="2018"/>
    <cellStyle name="20% - Акцент2 2 21 2" xfId="2019"/>
    <cellStyle name="20% - Акцент2 2 21 2 2" xfId="2020"/>
    <cellStyle name="20% - Акцент2 2 21 3" xfId="2021"/>
    <cellStyle name="20% - Акцент2 2 22" xfId="2022"/>
    <cellStyle name="20% - Акцент2 2 22 2" xfId="2023"/>
    <cellStyle name="20% - Акцент2 2 22 2 2" xfId="2024"/>
    <cellStyle name="20% - Акцент2 2 22 3" xfId="2025"/>
    <cellStyle name="20% - Акцент2 2 23" xfId="2026"/>
    <cellStyle name="20% - Акцент2 2 23 2" xfId="2027"/>
    <cellStyle name="20% - Акцент2 2 23 2 2" xfId="2028"/>
    <cellStyle name="20% - Акцент2 2 23 3" xfId="2029"/>
    <cellStyle name="20% - Акцент2 2 24" xfId="2030"/>
    <cellStyle name="20% - Акцент2 2 24 2" xfId="2031"/>
    <cellStyle name="20% - Акцент2 2 24 2 2" xfId="2032"/>
    <cellStyle name="20% - Акцент2 2 24 3" xfId="2033"/>
    <cellStyle name="20% - Акцент2 2 25" xfId="2034"/>
    <cellStyle name="20% - Акцент2 2 25 2" xfId="2035"/>
    <cellStyle name="20% - Акцент2 2 26" xfId="2036"/>
    <cellStyle name="20% - Акцент2 2 3" xfId="2037"/>
    <cellStyle name="20% - Акцент2 2 3 2" xfId="2038"/>
    <cellStyle name="20% - Акцент2 2 3 2 2" xfId="2039"/>
    <cellStyle name="20% - Акцент2 2 3 2 2 2" xfId="2040"/>
    <cellStyle name="20% - Акцент2 2 3 2 3" xfId="2041"/>
    <cellStyle name="20% - Акцент2 2 3 3" xfId="2042"/>
    <cellStyle name="20% - Акцент2 2 3 3 2" xfId="2043"/>
    <cellStyle name="20% - Акцент2 2 3 3 2 2" xfId="2044"/>
    <cellStyle name="20% - Акцент2 2 3 3 3" xfId="2045"/>
    <cellStyle name="20% - Акцент2 2 3 4" xfId="2046"/>
    <cellStyle name="20% - Акцент2 2 3 4 2" xfId="2047"/>
    <cellStyle name="20% - Акцент2 2 3 5" xfId="2048"/>
    <cellStyle name="20% - Акцент2 2 4" xfId="2049"/>
    <cellStyle name="20% - Акцент2 2 4 2" xfId="2050"/>
    <cellStyle name="20% - Акцент2 2 4 2 2" xfId="2051"/>
    <cellStyle name="20% - Акцент2 2 4 2 2 2" xfId="2052"/>
    <cellStyle name="20% - Акцент2 2 4 2 3" xfId="2053"/>
    <cellStyle name="20% - Акцент2 2 4 3" xfId="2054"/>
    <cellStyle name="20% - Акцент2 2 4 3 2" xfId="2055"/>
    <cellStyle name="20% - Акцент2 2 4 3 2 2" xfId="2056"/>
    <cellStyle name="20% - Акцент2 2 4 3 3" xfId="2057"/>
    <cellStyle name="20% - Акцент2 2 4 4" xfId="2058"/>
    <cellStyle name="20% - Акцент2 2 4 4 2" xfId="2059"/>
    <cellStyle name="20% - Акцент2 2 4 5" xfId="2060"/>
    <cellStyle name="20% - Акцент2 2 5" xfId="2061"/>
    <cellStyle name="20% - Акцент2 2 5 2" xfId="2062"/>
    <cellStyle name="20% - Акцент2 2 5 2 2" xfId="2063"/>
    <cellStyle name="20% - Акцент2 2 5 2 2 2" xfId="2064"/>
    <cellStyle name="20% - Акцент2 2 5 2 3" xfId="2065"/>
    <cellStyle name="20% - Акцент2 2 5 3" xfId="2066"/>
    <cellStyle name="20% - Акцент2 2 5 3 2" xfId="2067"/>
    <cellStyle name="20% - Акцент2 2 5 3 2 2" xfId="2068"/>
    <cellStyle name="20% - Акцент2 2 5 3 3" xfId="2069"/>
    <cellStyle name="20% - Акцент2 2 5 4" xfId="2070"/>
    <cellStyle name="20% - Акцент2 2 5 4 2" xfId="2071"/>
    <cellStyle name="20% - Акцент2 2 5 5" xfId="2072"/>
    <cellStyle name="20% - Акцент2 2 6" xfId="2073"/>
    <cellStyle name="20% - Акцент2 2 6 2" xfId="2074"/>
    <cellStyle name="20% - Акцент2 2 6 2 2" xfId="2075"/>
    <cellStyle name="20% - Акцент2 2 6 3" xfId="2076"/>
    <cellStyle name="20% - Акцент2 2 7" xfId="2077"/>
    <cellStyle name="20% - Акцент2 2 7 2" xfId="2078"/>
    <cellStyle name="20% - Акцент2 2 7 2 2" xfId="2079"/>
    <cellStyle name="20% - Акцент2 2 7 3" xfId="2080"/>
    <cellStyle name="20% - Акцент2 2 8" xfId="2081"/>
    <cellStyle name="20% - Акцент2 2 8 2" xfId="2082"/>
    <cellStyle name="20% - Акцент2 2 8 2 2" xfId="2083"/>
    <cellStyle name="20% - Акцент2 2 8 3" xfId="2084"/>
    <cellStyle name="20% - Акцент2 2 9" xfId="2085"/>
    <cellStyle name="20% - Акцент2 2 9 2" xfId="2086"/>
    <cellStyle name="20% - Акцент2 2 9 2 2" xfId="2087"/>
    <cellStyle name="20% - Акцент2 2 9 3" xfId="2088"/>
    <cellStyle name="20% - Акцент2 20" xfId="2089"/>
    <cellStyle name="20% - Акцент2 20 2" xfId="2090"/>
    <cellStyle name="20% - Акцент2 20 2 2" xfId="2091"/>
    <cellStyle name="20% - Акцент2 20 2 2 2" xfId="2092"/>
    <cellStyle name="20% - Акцент2 20 2 3" xfId="2093"/>
    <cellStyle name="20% - Акцент2 20 3" xfId="2094"/>
    <cellStyle name="20% - Акцент2 20 3 2" xfId="2095"/>
    <cellStyle name="20% - Акцент2 20 3 2 2" xfId="2096"/>
    <cellStyle name="20% - Акцент2 20 3 3" xfId="2097"/>
    <cellStyle name="20% - Акцент2 20 4" xfId="2098"/>
    <cellStyle name="20% - Акцент2 20 4 2" xfId="2099"/>
    <cellStyle name="20% - Акцент2 20 5" xfId="2100"/>
    <cellStyle name="20% - Акцент2 21" xfId="2101"/>
    <cellStyle name="20% - Акцент2 21 2" xfId="2102"/>
    <cellStyle name="20% - Акцент2 21 2 2" xfId="2103"/>
    <cellStyle name="20% - Акцент2 21 2 2 2" xfId="2104"/>
    <cellStyle name="20% - Акцент2 21 2 3" xfId="2105"/>
    <cellStyle name="20% - Акцент2 21 3" xfId="2106"/>
    <cellStyle name="20% - Акцент2 21 3 2" xfId="2107"/>
    <cellStyle name="20% - Акцент2 21 3 2 2" xfId="2108"/>
    <cellStyle name="20% - Акцент2 21 3 3" xfId="2109"/>
    <cellStyle name="20% - Акцент2 21 4" xfId="2110"/>
    <cellStyle name="20% - Акцент2 21 4 2" xfId="2111"/>
    <cellStyle name="20% - Акцент2 21 5" xfId="2112"/>
    <cellStyle name="20% - Акцент2 22" xfId="2113"/>
    <cellStyle name="20% - Акцент2 22 2" xfId="2114"/>
    <cellStyle name="20% - Акцент2 22 2 2" xfId="2115"/>
    <cellStyle name="20% - Акцент2 22 2 2 2" xfId="2116"/>
    <cellStyle name="20% - Акцент2 22 2 3" xfId="2117"/>
    <cellStyle name="20% - Акцент2 22 3" xfId="2118"/>
    <cellStyle name="20% - Акцент2 22 3 2" xfId="2119"/>
    <cellStyle name="20% - Акцент2 22 3 2 2" xfId="2120"/>
    <cellStyle name="20% - Акцент2 22 3 3" xfId="2121"/>
    <cellStyle name="20% - Акцент2 22 4" xfId="2122"/>
    <cellStyle name="20% - Акцент2 22 4 2" xfId="2123"/>
    <cellStyle name="20% - Акцент2 22 5" xfId="2124"/>
    <cellStyle name="20% - Акцент2 23" xfId="2125"/>
    <cellStyle name="20% - Акцент2 23 2" xfId="2126"/>
    <cellStyle name="20% - Акцент2 23 2 2" xfId="2127"/>
    <cellStyle name="20% - Акцент2 23 2 2 2" xfId="2128"/>
    <cellStyle name="20% - Акцент2 23 2 3" xfId="2129"/>
    <cellStyle name="20% - Акцент2 23 3" xfId="2130"/>
    <cellStyle name="20% - Акцент2 23 3 2" xfId="2131"/>
    <cellStyle name="20% - Акцент2 23 3 2 2" xfId="2132"/>
    <cellStyle name="20% - Акцент2 23 3 3" xfId="2133"/>
    <cellStyle name="20% - Акцент2 23 4" xfId="2134"/>
    <cellStyle name="20% - Акцент2 23 4 2" xfId="2135"/>
    <cellStyle name="20% - Акцент2 23 5" xfId="2136"/>
    <cellStyle name="20% - Акцент2 24" xfId="2137"/>
    <cellStyle name="20% - Акцент2 24 2" xfId="2138"/>
    <cellStyle name="20% - Акцент2 24 2 2" xfId="2139"/>
    <cellStyle name="20% - Акцент2 24 2 2 2" xfId="2140"/>
    <cellStyle name="20% - Акцент2 24 2 3" xfId="2141"/>
    <cellStyle name="20% - Акцент2 24 3" xfId="2142"/>
    <cellStyle name="20% - Акцент2 24 3 2" xfId="2143"/>
    <cellStyle name="20% - Акцент2 24 3 2 2" xfId="2144"/>
    <cellStyle name="20% - Акцент2 24 3 3" xfId="2145"/>
    <cellStyle name="20% - Акцент2 24 4" xfId="2146"/>
    <cellStyle name="20% - Акцент2 24 4 2" xfId="2147"/>
    <cellStyle name="20% - Акцент2 24 5" xfId="2148"/>
    <cellStyle name="20% - Акцент2 25" xfId="2149"/>
    <cellStyle name="20% - Акцент2 25 2" xfId="2150"/>
    <cellStyle name="20% - Акцент2 25 2 2" xfId="2151"/>
    <cellStyle name="20% - Акцент2 25 2 2 2" xfId="2152"/>
    <cellStyle name="20% - Акцент2 25 2 3" xfId="2153"/>
    <cellStyle name="20% - Акцент2 25 3" xfId="2154"/>
    <cellStyle name="20% - Акцент2 25 3 2" xfId="2155"/>
    <cellStyle name="20% - Акцент2 25 3 2 2" xfId="2156"/>
    <cellStyle name="20% - Акцент2 25 3 3" xfId="2157"/>
    <cellStyle name="20% - Акцент2 25 4" xfId="2158"/>
    <cellStyle name="20% - Акцент2 25 4 2" xfId="2159"/>
    <cellStyle name="20% - Акцент2 25 5" xfId="2160"/>
    <cellStyle name="20% - Акцент2 26" xfId="2161"/>
    <cellStyle name="20% - Акцент2 26 2" xfId="2162"/>
    <cellStyle name="20% - Акцент2 26 2 2" xfId="2163"/>
    <cellStyle name="20% - Акцент2 26 2 2 2" xfId="2164"/>
    <cellStyle name="20% - Акцент2 26 2 3" xfId="2165"/>
    <cellStyle name="20% - Акцент2 26 3" xfId="2166"/>
    <cellStyle name="20% - Акцент2 26 3 2" xfId="2167"/>
    <cellStyle name="20% - Акцент2 26 3 2 2" xfId="2168"/>
    <cellStyle name="20% - Акцент2 26 3 3" xfId="2169"/>
    <cellStyle name="20% - Акцент2 26 4" xfId="2170"/>
    <cellStyle name="20% - Акцент2 26 4 2" xfId="2171"/>
    <cellStyle name="20% - Акцент2 26 5" xfId="2172"/>
    <cellStyle name="20% - Акцент2 27" xfId="2173"/>
    <cellStyle name="20% - Акцент2 27 2" xfId="2174"/>
    <cellStyle name="20% - Акцент2 27 2 2" xfId="2175"/>
    <cellStyle name="20% - Акцент2 27 2 2 2" xfId="2176"/>
    <cellStyle name="20% - Акцент2 27 2 3" xfId="2177"/>
    <cellStyle name="20% - Акцент2 27 3" xfId="2178"/>
    <cellStyle name="20% - Акцент2 27 3 2" xfId="2179"/>
    <cellStyle name="20% - Акцент2 27 3 2 2" xfId="2180"/>
    <cellStyle name="20% - Акцент2 27 3 3" xfId="2181"/>
    <cellStyle name="20% - Акцент2 27 4" xfId="2182"/>
    <cellStyle name="20% - Акцент2 27 4 2" xfId="2183"/>
    <cellStyle name="20% - Акцент2 27 5" xfId="2184"/>
    <cellStyle name="20% - Акцент2 28" xfId="2185"/>
    <cellStyle name="20% - Акцент2 28 2" xfId="2186"/>
    <cellStyle name="20% - Акцент2 28 2 2" xfId="2187"/>
    <cellStyle name="20% - Акцент2 28 2 2 2" xfId="2188"/>
    <cellStyle name="20% - Акцент2 28 2 3" xfId="2189"/>
    <cellStyle name="20% - Акцент2 28 3" xfId="2190"/>
    <cellStyle name="20% - Акцент2 28 3 2" xfId="2191"/>
    <cellStyle name="20% - Акцент2 28 3 2 2" xfId="2192"/>
    <cellStyle name="20% - Акцент2 28 3 3" xfId="2193"/>
    <cellStyle name="20% - Акцент2 28 4" xfId="2194"/>
    <cellStyle name="20% - Акцент2 28 4 2" xfId="2195"/>
    <cellStyle name="20% - Акцент2 28 5" xfId="2196"/>
    <cellStyle name="20% - Акцент2 29" xfId="2197"/>
    <cellStyle name="20% - Акцент2 29 2" xfId="2198"/>
    <cellStyle name="20% - Акцент2 29 2 2" xfId="2199"/>
    <cellStyle name="20% - Акцент2 29 2 2 2" xfId="2200"/>
    <cellStyle name="20% - Акцент2 29 2 3" xfId="2201"/>
    <cellStyle name="20% - Акцент2 29 3" xfId="2202"/>
    <cellStyle name="20% - Акцент2 29 3 2" xfId="2203"/>
    <cellStyle name="20% - Акцент2 29 3 2 2" xfId="2204"/>
    <cellStyle name="20% - Акцент2 29 3 3" xfId="2205"/>
    <cellStyle name="20% - Акцент2 29 4" xfId="2206"/>
    <cellStyle name="20% - Акцент2 29 4 2" xfId="2207"/>
    <cellStyle name="20% - Акцент2 29 5" xfId="2208"/>
    <cellStyle name="20% - Акцент2 3" xfId="2209"/>
    <cellStyle name="20% - Акцент2 3 2" xfId="2210"/>
    <cellStyle name="20% - Акцент2 3 2 2" xfId="2211"/>
    <cellStyle name="20% - Акцент2 3 2 2 2" xfId="2212"/>
    <cellStyle name="20% - Акцент2 3 2 2 2 2" xfId="2213"/>
    <cellStyle name="20% - Акцент2 3 2 2 3" xfId="2214"/>
    <cellStyle name="20% - Акцент2 3 2 3" xfId="2215"/>
    <cellStyle name="20% - Акцент2 3 2 3 2" xfId="2216"/>
    <cellStyle name="20% - Акцент2 3 2 3 2 2" xfId="2217"/>
    <cellStyle name="20% - Акцент2 3 2 3 3" xfId="2218"/>
    <cellStyle name="20% - Акцент2 3 2 4" xfId="2219"/>
    <cellStyle name="20% - Акцент2 3 2 4 2" xfId="2220"/>
    <cellStyle name="20% - Акцент2 3 2 5" xfId="2221"/>
    <cellStyle name="20% - Акцент2 3 3" xfId="2222"/>
    <cellStyle name="20% - Акцент2 3 3 2" xfId="2223"/>
    <cellStyle name="20% - Акцент2 3 3 2 2" xfId="2224"/>
    <cellStyle name="20% - Акцент2 3 3 2 2 2" xfId="2225"/>
    <cellStyle name="20% - Акцент2 3 3 2 3" xfId="2226"/>
    <cellStyle name="20% - Акцент2 3 3 3" xfId="2227"/>
    <cellStyle name="20% - Акцент2 3 3 3 2" xfId="2228"/>
    <cellStyle name="20% - Акцент2 3 3 3 2 2" xfId="2229"/>
    <cellStyle name="20% - Акцент2 3 3 3 3" xfId="2230"/>
    <cellStyle name="20% - Акцент2 3 3 4" xfId="2231"/>
    <cellStyle name="20% - Акцент2 3 3 4 2" xfId="2232"/>
    <cellStyle name="20% - Акцент2 3 3 5" xfId="2233"/>
    <cellStyle name="20% - Акцент2 3 4" xfId="2234"/>
    <cellStyle name="20% - Акцент2 3 4 2" xfId="2235"/>
    <cellStyle name="20% - Акцент2 3 4 2 2" xfId="2236"/>
    <cellStyle name="20% - Акцент2 3 4 2 2 2" xfId="2237"/>
    <cellStyle name="20% - Акцент2 3 4 2 3" xfId="2238"/>
    <cellStyle name="20% - Акцент2 3 4 3" xfId="2239"/>
    <cellStyle name="20% - Акцент2 3 4 3 2" xfId="2240"/>
    <cellStyle name="20% - Акцент2 3 4 3 2 2" xfId="2241"/>
    <cellStyle name="20% - Акцент2 3 4 3 3" xfId="2242"/>
    <cellStyle name="20% - Акцент2 3 4 4" xfId="2243"/>
    <cellStyle name="20% - Акцент2 3 4 4 2" xfId="2244"/>
    <cellStyle name="20% - Акцент2 3 4 5" xfId="2245"/>
    <cellStyle name="20% - Акцент2 3 5" xfId="2246"/>
    <cellStyle name="20% - Акцент2 3 5 2" xfId="2247"/>
    <cellStyle name="20% - Акцент2 3 5 2 2" xfId="2248"/>
    <cellStyle name="20% - Акцент2 3 5 2 2 2" xfId="2249"/>
    <cellStyle name="20% - Акцент2 3 5 2 3" xfId="2250"/>
    <cellStyle name="20% - Акцент2 3 5 3" xfId="2251"/>
    <cellStyle name="20% - Акцент2 3 5 3 2" xfId="2252"/>
    <cellStyle name="20% - Акцент2 3 5 3 2 2" xfId="2253"/>
    <cellStyle name="20% - Акцент2 3 5 3 3" xfId="2254"/>
    <cellStyle name="20% - Акцент2 3 5 4" xfId="2255"/>
    <cellStyle name="20% - Акцент2 3 5 4 2" xfId="2256"/>
    <cellStyle name="20% - Акцент2 3 5 5" xfId="2257"/>
    <cellStyle name="20% - Акцент2 3 6" xfId="2258"/>
    <cellStyle name="20% - Акцент2 3 6 2" xfId="2259"/>
    <cellStyle name="20% - Акцент2 3 6 2 2" xfId="2260"/>
    <cellStyle name="20% - Акцент2 3 6 3" xfId="2261"/>
    <cellStyle name="20% - Акцент2 3 7" xfId="2262"/>
    <cellStyle name="20% - Акцент2 3 7 2" xfId="2263"/>
    <cellStyle name="20% - Акцент2 3 7 2 2" xfId="2264"/>
    <cellStyle name="20% - Акцент2 3 7 3" xfId="2265"/>
    <cellStyle name="20% - Акцент2 3 8" xfId="2266"/>
    <cellStyle name="20% - Акцент2 3 8 2" xfId="2267"/>
    <cellStyle name="20% - Акцент2 3 9" xfId="2268"/>
    <cellStyle name="20% - Акцент2 30" xfId="2269"/>
    <cellStyle name="20% - Акцент2 30 2" xfId="2270"/>
    <cellStyle name="20% - Акцент2 30 2 2" xfId="2271"/>
    <cellStyle name="20% - Акцент2 30 2 2 2" xfId="2272"/>
    <cellStyle name="20% - Акцент2 30 2 3" xfId="2273"/>
    <cellStyle name="20% - Акцент2 30 3" xfId="2274"/>
    <cellStyle name="20% - Акцент2 30 3 2" xfId="2275"/>
    <cellStyle name="20% - Акцент2 30 3 2 2" xfId="2276"/>
    <cellStyle name="20% - Акцент2 30 3 3" xfId="2277"/>
    <cellStyle name="20% - Акцент2 30 4" xfId="2278"/>
    <cellStyle name="20% - Акцент2 30 4 2" xfId="2279"/>
    <cellStyle name="20% - Акцент2 30 5" xfId="2280"/>
    <cellStyle name="20% - Акцент2 31" xfId="2281"/>
    <cellStyle name="20% - Акцент2 31 2" xfId="2282"/>
    <cellStyle name="20% - Акцент2 31 2 2" xfId="2283"/>
    <cellStyle name="20% - Акцент2 31 2 2 2" xfId="2284"/>
    <cellStyle name="20% - Акцент2 31 2 3" xfId="2285"/>
    <cellStyle name="20% - Акцент2 31 3" xfId="2286"/>
    <cellStyle name="20% - Акцент2 31 3 2" xfId="2287"/>
    <cellStyle name="20% - Акцент2 31 3 2 2" xfId="2288"/>
    <cellStyle name="20% - Акцент2 31 3 3" xfId="2289"/>
    <cellStyle name="20% - Акцент2 31 4" xfId="2290"/>
    <cellStyle name="20% - Акцент2 31 4 2" xfId="2291"/>
    <cellStyle name="20% - Акцент2 31 5" xfId="2292"/>
    <cellStyle name="20% - Акцент2 32" xfId="2293"/>
    <cellStyle name="20% - Акцент2 32 2" xfId="2294"/>
    <cellStyle name="20% - Акцент2 32 2 2" xfId="2295"/>
    <cellStyle name="20% - Акцент2 32 2 2 2" xfId="2296"/>
    <cellStyle name="20% - Акцент2 32 2 3" xfId="2297"/>
    <cellStyle name="20% - Акцент2 32 3" xfId="2298"/>
    <cellStyle name="20% - Акцент2 32 3 2" xfId="2299"/>
    <cellStyle name="20% - Акцент2 32 3 2 2" xfId="2300"/>
    <cellStyle name="20% - Акцент2 32 3 3" xfId="2301"/>
    <cellStyle name="20% - Акцент2 32 4" xfId="2302"/>
    <cellStyle name="20% - Акцент2 32 4 2" xfId="2303"/>
    <cellStyle name="20% - Акцент2 32 5" xfId="2304"/>
    <cellStyle name="20% - Акцент2 33" xfId="2305"/>
    <cellStyle name="20% - Акцент2 33 2" xfId="2306"/>
    <cellStyle name="20% - Акцент2 33 2 2" xfId="2307"/>
    <cellStyle name="20% - Акцент2 33 2 2 2" xfId="2308"/>
    <cellStyle name="20% - Акцент2 33 2 3" xfId="2309"/>
    <cellStyle name="20% - Акцент2 33 3" xfId="2310"/>
    <cellStyle name="20% - Акцент2 33 3 2" xfId="2311"/>
    <cellStyle name="20% - Акцент2 33 3 2 2" xfId="2312"/>
    <cellStyle name="20% - Акцент2 33 3 3" xfId="2313"/>
    <cellStyle name="20% - Акцент2 33 4" xfId="2314"/>
    <cellStyle name="20% - Акцент2 33 4 2" xfId="2315"/>
    <cellStyle name="20% - Акцент2 33 5" xfId="2316"/>
    <cellStyle name="20% - Акцент2 34" xfId="2317"/>
    <cellStyle name="20% - Акцент2 34 2" xfId="2318"/>
    <cellStyle name="20% - Акцент2 34 2 2" xfId="2319"/>
    <cellStyle name="20% - Акцент2 34 2 2 2" xfId="2320"/>
    <cellStyle name="20% - Акцент2 34 2 3" xfId="2321"/>
    <cellStyle name="20% - Акцент2 34 3" xfId="2322"/>
    <cellStyle name="20% - Акцент2 34 3 2" xfId="2323"/>
    <cellStyle name="20% - Акцент2 34 3 2 2" xfId="2324"/>
    <cellStyle name="20% - Акцент2 34 3 3" xfId="2325"/>
    <cellStyle name="20% - Акцент2 34 4" xfId="2326"/>
    <cellStyle name="20% - Акцент2 34 4 2" xfId="2327"/>
    <cellStyle name="20% - Акцент2 34 5" xfId="2328"/>
    <cellStyle name="20% - Акцент2 35" xfId="2329"/>
    <cellStyle name="20% - Акцент2 35 2" xfId="2330"/>
    <cellStyle name="20% - Акцент2 35 2 2" xfId="2331"/>
    <cellStyle name="20% - Акцент2 35 2 2 2" xfId="2332"/>
    <cellStyle name="20% - Акцент2 35 2 3" xfId="2333"/>
    <cellStyle name="20% - Акцент2 35 3" xfId="2334"/>
    <cellStyle name="20% - Акцент2 35 3 2" xfId="2335"/>
    <cellStyle name="20% - Акцент2 35 3 2 2" xfId="2336"/>
    <cellStyle name="20% - Акцент2 35 3 3" xfId="2337"/>
    <cellStyle name="20% - Акцент2 35 4" xfId="2338"/>
    <cellStyle name="20% - Акцент2 35 4 2" xfId="2339"/>
    <cellStyle name="20% - Акцент2 35 5" xfId="2340"/>
    <cellStyle name="20% - Акцент2 36" xfId="2341"/>
    <cellStyle name="20% - Акцент2 36 2" xfId="2342"/>
    <cellStyle name="20% - Акцент2 36 2 2" xfId="2343"/>
    <cellStyle name="20% - Акцент2 36 2 2 2" xfId="2344"/>
    <cellStyle name="20% - Акцент2 36 2 3" xfId="2345"/>
    <cellStyle name="20% - Акцент2 36 3" xfId="2346"/>
    <cellStyle name="20% - Акцент2 36 3 2" xfId="2347"/>
    <cellStyle name="20% - Акцент2 36 3 2 2" xfId="2348"/>
    <cellStyle name="20% - Акцент2 36 3 3" xfId="2349"/>
    <cellStyle name="20% - Акцент2 36 4" xfId="2350"/>
    <cellStyle name="20% - Акцент2 36 4 2" xfId="2351"/>
    <cellStyle name="20% - Акцент2 36 5" xfId="2352"/>
    <cellStyle name="20% - Акцент2 37" xfId="2353"/>
    <cellStyle name="20% - Акцент2 37 2" xfId="2354"/>
    <cellStyle name="20% - Акцент2 37 2 2" xfId="2355"/>
    <cellStyle name="20% - Акцент2 37 2 2 2" xfId="2356"/>
    <cellStyle name="20% - Акцент2 37 2 3" xfId="2357"/>
    <cellStyle name="20% - Акцент2 37 3" xfId="2358"/>
    <cellStyle name="20% - Акцент2 37 3 2" xfId="2359"/>
    <cellStyle name="20% - Акцент2 37 3 2 2" xfId="2360"/>
    <cellStyle name="20% - Акцент2 37 3 3" xfId="2361"/>
    <cellStyle name="20% - Акцент2 37 4" xfId="2362"/>
    <cellStyle name="20% - Акцент2 37 4 2" xfId="2363"/>
    <cellStyle name="20% - Акцент2 37 5" xfId="2364"/>
    <cellStyle name="20% - Акцент2 38" xfId="2365"/>
    <cellStyle name="20% - Акцент2 38 2" xfId="2366"/>
    <cellStyle name="20% - Акцент2 38 2 2" xfId="2367"/>
    <cellStyle name="20% - Акцент2 38 2 2 2" xfId="2368"/>
    <cellStyle name="20% - Акцент2 38 2 3" xfId="2369"/>
    <cellStyle name="20% - Акцент2 38 3" xfId="2370"/>
    <cellStyle name="20% - Акцент2 38 3 2" xfId="2371"/>
    <cellStyle name="20% - Акцент2 38 3 2 2" xfId="2372"/>
    <cellStyle name="20% - Акцент2 38 3 3" xfId="2373"/>
    <cellStyle name="20% - Акцент2 38 4" xfId="2374"/>
    <cellStyle name="20% - Акцент2 38 4 2" xfId="2375"/>
    <cellStyle name="20% - Акцент2 38 5" xfId="2376"/>
    <cellStyle name="20% - Акцент2 39" xfId="2377"/>
    <cellStyle name="20% - Акцент2 39 2" xfId="2378"/>
    <cellStyle name="20% - Акцент2 39 2 2" xfId="2379"/>
    <cellStyle name="20% - Акцент2 39 2 2 2" xfId="2380"/>
    <cellStyle name="20% - Акцент2 39 2 3" xfId="2381"/>
    <cellStyle name="20% - Акцент2 39 3" xfId="2382"/>
    <cellStyle name="20% - Акцент2 39 3 2" xfId="2383"/>
    <cellStyle name="20% - Акцент2 39 3 2 2" xfId="2384"/>
    <cellStyle name="20% - Акцент2 39 3 3" xfId="2385"/>
    <cellStyle name="20% - Акцент2 39 4" xfId="2386"/>
    <cellStyle name="20% - Акцент2 39 4 2" xfId="2387"/>
    <cellStyle name="20% - Акцент2 39 5" xfId="2388"/>
    <cellStyle name="20% - Акцент2 4" xfId="2389"/>
    <cellStyle name="20% - Акцент2 4 2" xfId="2390"/>
    <cellStyle name="20% - Акцент2 4 2 2" xfId="2391"/>
    <cellStyle name="20% - Акцент2 4 2 2 2" xfId="2392"/>
    <cellStyle name="20% - Акцент2 4 2 2 2 2" xfId="2393"/>
    <cellStyle name="20% - Акцент2 4 2 2 3" xfId="2394"/>
    <cellStyle name="20% - Акцент2 4 2 3" xfId="2395"/>
    <cellStyle name="20% - Акцент2 4 2 3 2" xfId="2396"/>
    <cellStyle name="20% - Акцент2 4 2 3 2 2" xfId="2397"/>
    <cellStyle name="20% - Акцент2 4 2 3 3" xfId="2398"/>
    <cellStyle name="20% - Акцент2 4 2 4" xfId="2399"/>
    <cellStyle name="20% - Акцент2 4 2 4 2" xfId="2400"/>
    <cellStyle name="20% - Акцент2 4 2 5" xfId="2401"/>
    <cellStyle name="20% - Акцент2 4 3" xfId="2402"/>
    <cellStyle name="20% - Акцент2 4 3 2" xfId="2403"/>
    <cellStyle name="20% - Акцент2 4 3 2 2" xfId="2404"/>
    <cellStyle name="20% - Акцент2 4 3 2 2 2" xfId="2405"/>
    <cellStyle name="20% - Акцент2 4 3 2 3" xfId="2406"/>
    <cellStyle name="20% - Акцент2 4 3 3" xfId="2407"/>
    <cellStyle name="20% - Акцент2 4 3 3 2" xfId="2408"/>
    <cellStyle name="20% - Акцент2 4 3 3 2 2" xfId="2409"/>
    <cellStyle name="20% - Акцент2 4 3 3 3" xfId="2410"/>
    <cellStyle name="20% - Акцент2 4 3 4" xfId="2411"/>
    <cellStyle name="20% - Акцент2 4 3 4 2" xfId="2412"/>
    <cellStyle name="20% - Акцент2 4 3 5" xfId="2413"/>
    <cellStyle name="20% - Акцент2 4 4" xfId="2414"/>
    <cellStyle name="20% - Акцент2 4 4 2" xfId="2415"/>
    <cellStyle name="20% - Акцент2 4 4 2 2" xfId="2416"/>
    <cellStyle name="20% - Акцент2 4 4 2 2 2" xfId="2417"/>
    <cellStyle name="20% - Акцент2 4 4 2 3" xfId="2418"/>
    <cellStyle name="20% - Акцент2 4 4 3" xfId="2419"/>
    <cellStyle name="20% - Акцент2 4 4 3 2" xfId="2420"/>
    <cellStyle name="20% - Акцент2 4 4 3 2 2" xfId="2421"/>
    <cellStyle name="20% - Акцент2 4 4 3 3" xfId="2422"/>
    <cellStyle name="20% - Акцент2 4 4 4" xfId="2423"/>
    <cellStyle name="20% - Акцент2 4 4 4 2" xfId="2424"/>
    <cellStyle name="20% - Акцент2 4 4 5" xfId="2425"/>
    <cellStyle name="20% - Акцент2 4 5" xfId="2426"/>
    <cellStyle name="20% - Акцент2 4 5 2" xfId="2427"/>
    <cellStyle name="20% - Акцент2 4 5 2 2" xfId="2428"/>
    <cellStyle name="20% - Акцент2 4 5 2 2 2" xfId="2429"/>
    <cellStyle name="20% - Акцент2 4 5 2 3" xfId="2430"/>
    <cellStyle name="20% - Акцент2 4 5 3" xfId="2431"/>
    <cellStyle name="20% - Акцент2 4 5 3 2" xfId="2432"/>
    <cellStyle name="20% - Акцент2 4 5 3 2 2" xfId="2433"/>
    <cellStyle name="20% - Акцент2 4 5 3 3" xfId="2434"/>
    <cellStyle name="20% - Акцент2 4 5 4" xfId="2435"/>
    <cellStyle name="20% - Акцент2 4 5 4 2" xfId="2436"/>
    <cellStyle name="20% - Акцент2 4 5 5" xfId="2437"/>
    <cellStyle name="20% - Акцент2 4 6" xfId="2438"/>
    <cellStyle name="20% - Акцент2 4 6 2" xfId="2439"/>
    <cellStyle name="20% - Акцент2 4 6 2 2" xfId="2440"/>
    <cellStyle name="20% - Акцент2 4 6 3" xfId="2441"/>
    <cellStyle name="20% - Акцент2 4 7" xfId="2442"/>
    <cellStyle name="20% - Акцент2 4 7 2" xfId="2443"/>
    <cellStyle name="20% - Акцент2 4 7 2 2" xfId="2444"/>
    <cellStyle name="20% - Акцент2 4 7 3" xfId="2445"/>
    <cellStyle name="20% - Акцент2 4 8" xfId="2446"/>
    <cellStyle name="20% - Акцент2 4 8 2" xfId="2447"/>
    <cellStyle name="20% - Акцент2 4 9" xfId="2448"/>
    <cellStyle name="20% - Акцент2 40" xfId="2449"/>
    <cellStyle name="20% - Акцент2 40 2" xfId="2450"/>
    <cellStyle name="20% - Акцент2 40 2 2" xfId="2451"/>
    <cellStyle name="20% - Акцент2 40 2 2 2" xfId="2452"/>
    <cellStyle name="20% - Акцент2 40 2 3" xfId="2453"/>
    <cellStyle name="20% - Акцент2 40 3" xfId="2454"/>
    <cellStyle name="20% - Акцент2 40 3 2" xfId="2455"/>
    <cellStyle name="20% - Акцент2 40 3 2 2" xfId="2456"/>
    <cellStyle name="20% - Акцент2 40 3 3" xfId="2457"/>
    <cellStyle name="20% - Акцент2 40 4" xfId="2458"/>
    <cellStyle name="20% - Акцент2 40 4 2" xfId="2459"/>
    <cellStyle name="20% - Акцент2 40 5" xfId="2460"/>
    <cellStyle name="20% - Акцент2 41" xfId="2461"/>
    <cellStyle name="20% - Акцент2 41 2" xfId="2462"/>
    <cellStyle name="20% - Акцент2 41 2 2" xfId="2463"/>
    <cellStyle name="20% - Акцент2 41 2 2 2" xfId="2464"/>
    <cellStyle name="20% - Акцент2 41 2 3" xfId="2465"/>
    <cellStyle name="20% - Акцент2 41 3" xfId="2466"/>
    <cellStyle name="20% - Акцент2 41 3 2" xfId="2467"/>
    <cellStyle name="20% - Акцент2 41 3 2 2" xfId="2468"/>
    <cellStyle name="20% - Акцент2 41 3 3" xfId="2469"/>
    <cellStyle name="20% - Акцент2 41 4" xfId="2470"/>
    <cellStyle name="20% - Акцент2 41 4 2" xfId="2471"/>
    <cellStyle name="20% - Акцент2 41 5" xfId="2472"/>
    <cellStyle name="20% - Акцент2 42" xfId="2473"/>
    <cellStyle name="20% - Акцент2 42 2" xfId="2474"/>
    <cellStyle name="20% - Акцент2 42 2 2" xfId="2475"/>
    <cellStyle name="20% - Акцент2 42 2 2 2" xfId="2476"/>
    <cellStyle name="20% - Акцент2 42 2 3" xfId="2477"/>
    <cellStyle name="20% - Акцент2 42 3" xfId="2478"/>
    <cellStyle name="20% - Акцент2 42 3 2" xfId="2479"/>
    <cellStyle name="20% - Акцент2 42 3 2 2" xfId="2480"/>
    <cellStyle name="20% - Акцент2 42 3 3" xfId="2481"/>
    <cellStyle name="20% - Акцент2 42 4" xfId="2482"/>
    <cellStyle name="20% - Акцент2 42 4 2" xfId="2483"/>
    <cellStyle name="20% - Акцент2 42 5" xfId="2484"/>
    <cellStyle name="20% - Акцент2 43" xfId="2485"/>
    <cellStyle name="20% - Акцент2 43 2" xfId="2486"/>
    <cellStyle name="20% - Акцент2 43 2 2" xfId="2487"/>
    <cellStyle name="20% - Акцент2 43 2 2 2" xfId="2488"/>
    <cellStyle name="20% - Акцент2 43 2 3" xfId="2489"/>
    <cellStyle name="20% - Акцент2 43 3" xfId="2490"/>
    <cellStyle name="20% - Акцент2 43 3 2" xfId="2491"/>
    <cellStyle name="20% - Акцент2 43 3 2 2" xfId="2492"/>
    <cellStyle name="20% - Акцент2 43 3 3" xfId="2493"/>
    <cellStyle name="20% - Акцент2 43 4" xfId="2494"/>
    <cellStyle name="20% - Акцент2 43 4 2" xfId="2495"/>
    <cellStyle name="20% - Акцент2 43 5" xfId="2496"/>
    <cellStyle name="20% - Акцент2 44" xfId="2497"/>
    <cellStyle name="20% - Акцент2 44 2" xfId="2498"/>
    <cellStyle name="20% - Акцент2 44 2 2" xfId="2499"/>
    <cellStyle name="20% - Акцент2 44 2 2 2" xfId="2500"/>
    <cellStyle name="20% - Акцент2 44 2 3" xfId="2501"/>
    <cellStyle name="20% - Акцент2 44 3" xfId="2502"/>
    <cellStyle name="20% - Акцент2 44 3 2" xfId="2503"/>
    <cellStyle name="20% - Акцент2 44 3 2 2" xfId="2504"/>
    <cellStyle name="20% - Акцент2 44 3 3" xfId="2505"/>
    <cellStyle name="20% - Акцент2 44 4" xfId="2506"/>
    <cellStyle name="20% - Акцент2 44 4 2" xfId="2507"/>
    <cellStyle name="20% - Акцент2 44 5" xfId="2508"/>
    <cellStyle name="20% - Акцент2 45" xfId="2509"/>
    <cellStyle name="20% - Акцент2 45 2" xfId="2510"/>
    <cellStyle name="20% - Акцент2 45 2 2" xfId="2511"/>
    <cellStyle name="20% - Акцент2 45 2 2 2" xfId="2512"/>
    <cellStyle name="20% - Акцент2 45 2 3" xfId="2513"/>
    <cellStyle name="20% - Акцент2 45 3" xfId="2514"/>
    <cellStyle name="20% - Акцент2 45 3 2" xfId="2515"/>
    <cellStyle name="20% - Акцент2 45 3 2 2" xfId="2516"/>
    <cellStyle name="20% - Акцент2 45 3 3" xfId="2517"/>
    <cellStyle name="20% - Акцент2 45 4" xfId="2518"/>
    <cellStyle name="20% - Акцент2 45 4 2" xfId="2519"/>
    <cellStyle name="20% - Акцент2 45 5" xfId="2520"/>
    <cellStyle name="20% - Акцент2 46" xfId="2521"/>
    <cellStyle name="20% - Акцент2 46 2" xfId="2522"/>
    <cellStyle name="20% - Акцент2 46 2 2" xfId="2523"/>
    <cellStyle name="20% - Акцент2 46 2 2 2" xfId="2524"/>
    <cellStyle name="20% - Акцент2 46 2 3" xfId="2525"/>
    <cellStyle name="20% - Акцент2 46 3" xfId="2526"/>
    <cellStyle name="20% - Акцент2 46 3 2" xfId="2527"/>
    <cellStyle name="20% - Акцент2 46 3 2 2" xfId="2528"/>
    <cellStyle name="20% - Акцент2 46 3 3" xfId="2529"/>
    <cellStyle name="20% - Акцент2 46 4" xfId="2530"/>
    <cellStyle name="20% - Акцент2 46 4 2" xfId="2531"/>
    <cellStyle name="20% - Акцент2 46 5" xfId="2532"/>
    <cellStyle name="20% - Акцент2 47" xfId="2533"/>
    <cellStyle name="20% - Акцент2 47 2" xfId="2534"/>
    <cellStyle name="20% - Акцент2 47 2 2" xfId="2535"/>
    <cellStyle name="20% - Акцент2 47 2 2 2" xfId="2536"/>
    <cellStyle name="20% - Акцент2 47 2 3" xfId="2537"/>
    <cellStyle name="20% - Акцент2 47 3" xfId="2538"/>
    <cellStyle name="20% - Акцент2 47 3 2" xfId="2539"/>
    <cellStyle name="20% - Акцент2 47 3 2 2" xfId="2540"/>
    <cellStyle name="20% - Акцент2 47 3 3" xfId="2541"/>
    <cellStyle name="20% - Акцент2 47 4" xfId="2542"/>
    <cellStyle name="20% - Акцент2 47 4 2" xfId="2543"/>
    <cellStyle name="20% - Акцент2 47 5" xfId="2544"/>
    <cellStyle name="20% - Акцент2 48" xfId="2545"/>
    <cellStyle name="20% - Акцент2 48 2" xfId="2546"/>
    <cellStyle name="20% - Акцент2 48 2 2" xfId="2547"/>
    <cellStyle name="20% - Акцент2 48 2 2 2" xfId="2548"/>
    <cellStyle name="20% - Акцент2 48 2 3" xfId="2549"/>
    <cellStyle name="20% - Акцент2 48 3" xfId="2550"/>
    <cellStyle name="20% - Акцент2 48 3 2" xfId="2551"/>
    <cellStyle name="20% - Акцент2 48 3 2 2" xfId="2552"/>
    <cellStyle name="20% - Акцент2 48 3 3" xfId="2553"/>
    <cellStyle name="20% - Акцент2 48 4" xfId="2554"/>
    <cellStyle name="20% - Акцент2 48 4 2" xfId="2555"/>
    <cellStyle name="20% - Акцент2 48 5" xfId="2556"/>
    <cellStyle name="20% - Акцент2 49" xfId="2557"/>
    <cellStyle name="20% - Акцент2 49 2" xfId="2558"/>
    <cellStyle name="20% - Акцент2 49 2 2" xfId="2559"/>
    <cellStyle name="20% - Акцент2 49 2 2 2" xfId="2560"/>
    <cellStyle name="20% - Акцент2 49 2 3" xfId="2561"/>
    <cellStyle name="20% - Акцент2 49 3" xfId="2562"/>
    <cellStyle name="20% - Акцент2 49 3 2" xfId="2563"/>
    <cellStyle name="20% - Акцент2 49 3 2 2" xfId="2564"/>
    <cellStyle name="20% - Акцент2 49 3 3" xfId="2565"/>
    <cellStyle name="20% - Акцент2 49 4" xfId="2566"/>
    <cellStyle name="20% - Акцент2 49 4 2" xfId="2567"/>
    <cellStyle name="20% - Акцент2 49 5" xfId="2568"/>
    <cellStyle name="20% - Акцент2 5" xfId="2569"/>
    <cellStyle name="20% - Акцент2 5 2" xfId="2570"/>
    <cellStyle name="20% - Акцент2 5 2 2" xfId="2571"/>
    <cellStyle name="20% - Акцент2 5 2 2 2" xfId="2572"/>
    <cellStyle name="20% - Акцент2 5 2 2 2 2" xfId="2573"/>
    <cellStyle name="20% - Акцент2 5 2 2 3" xfId="2574"/>
    <cellStyle name="20% - Акцент2 5 2 3" xfId="2575"/>
    <cellStyle name="20% - Акцент2 5 2 3 2" xfId="2576"/>
    <cellStyle name="20% - Акцент2 5 2 3 2 2" xfId="2577"/>
    <cellStyle name="20% - Акцент2 5 2 3 3" xfId="2578"/>
    <cellStyle name="20% - Акцент2 5 2 4" xfId="2579"/>
    <cellStyle name="20% - Акцент2 5 2 4 2" xfId="2580"/>
    <cellStyle name="20% - Акцент2 5 2 5" xfId="2581"/>
    <cellStyle name="20% - Акцент2 5 3" xfId="2582"/>
    <cellStyle name="20% - Акцент2 5 3 2" xfId="2583"/>
    <cellStyle name="20% - Акцент2 5 3 2 2" xfId="2584"/>
    <cellStyle name="20% - Акцент2 5 3 2 2 2" xfId="2585"/>
    <cellStyle name="20% - Акцент2 5 3 2 3" xfId="2586"/>
    <cellStyle name="20% - Акцент2 5 3 3" xfId="2587"/>
    <cellStyle name="20% - Акцент2 5 3 3 2" xfId="2588"/>
    <cellStyle name="20% - Акцент2 5 3 3 2 2" xfId="2589"/>
    <cellStyle name="20% - Акцент2 5 3 3 3" xfId="2590"/>
    <cellStyle name="20% - Акцент2 5 3 4" xfId="2591"/>
    <cellStyle name="20% - Акцент2 5 3 4 2" xfId="2592"/>
    <cellStyle name="20% - Акцент2 5 3 5" xfId="2593"/>
    <cellStyle name="20% - Акцент2 5 4" xfId="2594"/>
    <cellStyle name="20% - Акцент2 5 4 2" xfId="2595"/>
    <cellStyle name="20% - Акцент2 5 4 2 2" xfId="2596"/>
    <cellStyle name="20% - Акцент2 5 4 2 2 2" xfId="2597"/>
    <cellStyle name="20% - Акцент2 5 4 2 3" xfId="2598"/>
    <cellStyle name="20% - Акцент2 5 4 3" xfId="2599"/>
    <cellStyle name="20% - Акцент2 5 4 3 2" xfId="2600"/>
    <cellStyle name="20% - Акцент2 5 4 3 2 2" xfId="2601"/>
    <cellStyle name="20% - Акцент2 5 4 3 3" xfId="2602"/>
    <cellStyle name="20% - Акцент2 5 4 4" xfId="2603"/>
    <cellStyle name="20% - Акцент2 5 4 4 2" xfId="2604"/>
    <cellStyle name="20% - Акцент2 5 4 5" xfId="2605"/>
    <cellStyle name="20% - Акцент2 5 5" xfId="2606"/>
    <cellStyle name="20% - Акцент2 5 5 2" xfId="2607"/>
    <cellStyle name="20% - Акцент2 5 5 2 2" xfId="2608"/>
    <cellStyle name="20% - Акцент2 5 5 2 2 2" xfId="2609"/>
    <cellStyle name="20% - Акцент2 5 5 2 3" xfId="2610"/>
    <cellStyle name="20% - Акцент2 5 5 3" xfId="2611"/>
    <cellStyle name="20% - Акцент2 5 5 3 2" xfId="2612"/>
    <cellStyle name="20% - Акцент2 5 5 3 2 2" xfId="2613"/>
    <cellStyle name="20% - Акцент2 5 5 3 3" xfId="2614"/>
    <cellStyle name="20% - Акцент2 5 5 4" xfId="2615"/>
    <cellStyle name="20% - Акцент2 5 5 4 2" xfId="2616"/>
    <cellStyle name="20% - Акцент2 5 5 5" xfId="2617"/>
    <cellStyle name="20% - Акцент2 5 6" xfId="2618"/>
    <cellStyle name="20% - Акцент2 5 6 2" xfId="2619"/>
    <cellStyle name="20% - Акцент2 5 6 2 2" xfId="2620"/>
    <cellStyle name="20% - Акцент2 5 6 3" xfId="2621"/>
    <cellStyle name="20% - Акцент2 5 7" xfId="2622"/>
    <cellStyle name="20% - Акцент2 5 7 2" xfId="2623"/>
    <cellStyle name="20% - Акцент2 5 7 2 2" xfId="2624"/>
    <cellStyle name="20% - Акцент2 5 7 3" xfId="2625"/>
    <cellStyle name="20% - Акцент2 5 8" xfId="2626"/>
    <cellStyle name="20% - Акцент2 5 8 2" xfId="2627"/>
    <cellStyle name="20% - Акцент2 5 9" xfId="2628"/>
    <cellStyle name="20% - Акцент2 50" xfId="2629"/>
    <cellStyle name="20% - Акцент2 50 2" xfId="2630"/>
    <cellStyle name="20% - Акцент2 50 2 2" xfId="2631"/>
    <cellStyle name="20% - Акцент2 50 2 2 2" xfId="2632"/>
    <cellStyle name="20% - Акцент2 50 2 3" xfId="2633"/>
    <cellStyle name="20% - Акцент2 50 3" xfId="2634"/>
    <cellStyle name="20% - Акцент2 50 3 2" xfId="2635"/>
    <cellStyle name="20% - Акцент2 50 3 2 2" xfId="2636"/>
    <cellStyle name="20% - Акцент2 50 3 3" xfId="2637"/>
    <cellStyle name="20% - Акцент2 50 4" xfId="2638"/>
    <cellStyle name="20% - Акцент2 50 4 2" xfId="2639"/>
    <cellStyle name="20% - Акцент2 50 5" xfId="2640"/>
    <cellStyle name="20% - Акцент2 51" xfId="2641"/>
    <cellStyle name="20% - Акцент2 51 2" xfId="2642"/>
    <cellStyle name="20% - Акцент2 51 2 2" xfId="2643"/>
    <cellStyle name="20% - Акцент2 51 2 2 2" xfId="2644"/>
    <cellStyle name="20% - Акцент2 51 2 3" xfId="2645"/>
    <cellStyle name="20% - Акцент2 51 3" xfId="2646"/>
    <cellStyle name="20% - Акцент2 51 3 2" xfId="2647"/>
    <cellStyle name="20% - Акцент2 51 3 2 2" xfId="2648"/>
    <cellStyle name="20% - Акцент2 51 3 3" xfId="2649"/>
    <cellStyle name="20% - Акцент2 51 4" xfId="2650"/>
    <cellStyle name="20% - Акцент2 51 4 2" xfId="2651"/>
    <cellStyle name="20% - Акцент2 51 5" xfId="2652"/>
    <cellStyle name="20% - Акцент2 52" xfId="2653"/>
    <cellStyle name="20% - Акцент2 52 2" xfId="2654"/>
    <cellStyle name="20% - Акцент2 52 2 2" xfId="2655"/>
    <cellStyle name="20% - Акцент2 52 2 2 2" xfId="2656"/>
    <cellStyle name="20% - Акцент2 52 2 3" xfId="2657"/>
    <cellStyle name="20% - Акцент2 52 3" xfId="2658"/>
    <cellStyle name="20% - Акцент2 52 3 2" xfId="2659"/>
    <cellStyle name="20% - Акцент2 52 3 2 2" xfId="2660"/>
    <cellStyle name="20% - Акцент2 52 3 3" xfId="2661"/>
    <cellStyle name="20% - Акцент2 52 4" xfId="2662"/>
    <cellStyle name="20% - Акцент2 52 4 2" xfId="2663"/>
    <cellStyle name="20% - Акцент2 52 5" xfId="2664"/>
    <cellStyle name="20% - Акцент2 53" xfId="2665"/>
    <cellStyle name="20% - Акцент2 53 2" xfId="2666"/>
    <cellStyle name="20% - Акцент2 53 2 2" xfId="2667"/>
    <cellStyle name="20% - Акцент2 53 2 2 2" xfId="2668"/>
    <cellStyle name="20% - Акцент2 53 2 3" xfId="2669"/>
    <cellStyle name="20% - Акцент2 53 3" xfId="2670"/>
    <cellStyle name="20% - Акцент2 53 3 2" xfId="2671"/>
    <cellStyle name="20% - Акцент2 53 3 2 2" xfId="2672"/>
    <cellStyle name="20% - Акцент2 53 3 3" xfId="2673"/>
    <cellStyle name="20% - Акцент2 53 4" xfId="2674"/>
    <cellStyle name="20% - Акцент2 53 4 2" xfId="2675"/>
    <cellStyle name="20% - Акцент2 53 5" xfId="2676"/>
    <cellStyle name="20% - Акцент2 54" xfId="2677"/>
    <cellStyle name="20% - Акцент2 54 2" xfId="2678"/>
    <cellStyle name="20% - Акцент2 54 2 2" xfId="2679"/>
    <cellStyle name="20% - Акцент2 54 2 2 2" xfId="2680"/>
    <cellStyle name="20% - Акцент2 54 2 3" xfId="2681"/>
    <cellStyle name="20% - Акцент2 54 3" xfId="2682"/>
    <cellStyle name="20% - Акцент2 54 3 2" xfId="2683"/>
    <cellStyle name="20% - Акцент2 54 3 2 2" xfId="2684"/>
    <cellStyle name="20% - Акцент2 54 3 3" xfId="2685"/>
    <cellStyle name="20% - Акцент2 54 4" xfId="2686"/>
    <cellStyle name="20% - Акцент2 54 4 2" xfId="2687"/>
    <cellStyle name="20% - Акцент2 54 5" xfId="2688"/>
    <cellStyle name="20% - Акцент2 55" xfId="2689"/>
    <cellStyle name="20% - Акцент2 55 2" xfId="2690"/>
    <cellStyle name="20% - Акцент2 55 2 2" xfId="2691"/>
    <cellStyle name="20% - Акцент2 55 2 2 2" xfId="2692"/>
    <cellStyle name="20% - Акцент2 55 2 3" xfId="2693"/>
    <cellStyle name="20% - Акцент2 55 3" xfId="2694"/>
    <cellStyle name="20% - Акцент2 55 3 2" xfId="2695"/>
    <cellStyle name="20% - Акцент2 55 3 2 2" xfId="2696"/>
    <cellStyle name="20% - Акцент2 55 3 3" xfId="2697"/>
    <cellStyle name="20% - Акцент2 55 4" xfId="2698"/>
    <cellStyle name="20% - Акцент2 55 4 2" xfId="2699"/>
    <cellStyle name="20% - Акцент2 55 5" xfId="2700"/>
    <cellStyle name="20% - Акцент2 56" xfId="2701"/>
    <cellStyle name="20% - Акцент2 56 2" xfId="2702"/>
    <cellStyle name="20% - Акцент2 56 2 2" xfId="2703"/>
    <cellStyle name="20% - Акцент2 56 2 2 2" xfId="2704"/>
    <cellStyle name="20% - Акцент2 56 2 3" xfId="2705"/>
    <cellStyle name="20% - Акцент2 56 3" xfId="2706"/>
    <cellStyle name="20% - Акцент2 56 3 2" xfId="2707"/>
    <cellStyle name="20% - Акцент2 56 3 2 2" xfId="2708"/>
    <cellStyle name="20% - Акцент2 56 3 3" xfId="2709"/>
    <cellStyle name="20% - Акцент2 56 4" xfId="2710"/>
    <cellStyle name="20% - Акцент2 56 4 2" xfId="2711"/>
    <cellStyle name="20% - Акцент2 56 5" xfId="2712"/>
    <cellStyle name="20% - Акцент2 57" xfId="2713"/>
    <cellStyle name="20% - Акцент2 57 2" xfId="2714"/>
    <cellStyle name="20% - Акцент2 57 2 2" xfId="2715"/>
    <cellStyle name="20% - Акцент2 57 2 2 2" xfId="2716"/>
    <cellStyle name="20% - Акцент2 57 2 3" xfId="2717"/>
    <cellStyle name="20% - Акцент2 57 3" xfId="2718"/>
    <cellStyle name="20% - Акцент2 57 3 2" xfId="2719"/>
    <cellStyle name="20% - Акцент2 57 3 2 2" xfId="2720"/>
    <cellStyle name="20% - Акцент2 57 3 3" xfId="2721"/>
    <cellStyle name="20% - Акцент2 57 4" xfId="2722"/>
    <cellStyle name="20% - Акцент2 57 4 2" xfId="2723"/>
    <cellStyle name="20% - Акцент2 57 5" xfId="2724"/>
    <cellStyle name="20% - Акцент2 58" xfId="2725"/>
    <cellStyle name="20% - Акцент2 58 2" xfId="2726"/>
    <cellStyle name="20% - Акцент2 58 2 2" xfId="2727"/>
    <cellStyle name="20% - Акцент2 58 2 2 2" xfId="2728"/>
    <cellStyle name="20% - Акцент2 58 2 3" xfId="2729"/>
    <cellStyle name="20% - Акцент2 58 3" xfId="2730"/>
    <cellStyle name="20% - Акцент2 58 3 2" xfId="2731"/>
    <cellStyle name="20% - Акцент2 58 3 2 2" xfId="2732"/>
    <cellStyle name="20% - Акцент2 58 3 3" xfId="2733"/>
    <cellStyle name="20% - Акцент2 58 4" xfId="2734"/>
    <cellStyle name="20% - Акцент2 58 4 2" xfId="2735"/>
    <cellStyle name="20% - Акцент2 58 5" xfId="2736"/>
    <cellStyle name="20% - Акцент2 59" xfId="2737"/>
    <cellStyle name="20% - Акцент2 59 2" xfId="2738"/>
    <cellStyle name="20% - Акцент2 59 2 2" xfId="2739"/>
    <cellStyle name="20% - Акцент2 59 2 2 2" xfId="2740"/>
    <cellStyle name="20% - Акцент2 59 2 3" xfId="2741"/>
    <cellStyle name="20% - Акцент2 59 3" xfId="2742"/>
    <cellStyle name="20% - Акцент2 59 3 2" xfId="2743"/>
    <cellStyle name="20% - Акцент2 59 3 2 2" xfId="2744"/>
    <cellStyle name="20% - Акцент2 59 3 3" xfId="2745"/>
    <cellStyle name="20% - Акцент2 59 4" xfId="2746"/>
    <cellStyle name="20% - Акцент2 59 4 2" xfId="2747"/>
    <cellStyle name="20% - Акцент2 59 5" xfId="2748"/>
    <cellStyle name="20% - Акцент2 6" xfId="2749"/>
    <cellStyle name="20% - Акцент2 6 2" xfId="2750"/>
    <cellStyle name="20% - Акцент2 6 2 2" xfId="2751"/>
    <cellStyle name="20% - Акцент2 6 2 2 2" xfId="2752"/>
    <cellStyle name="20% - Акцент2 6 2 2 2 2" xfId="2753"/>
    <cellStyle name="20% - Акцент2 6 2 2 3" xfId="2754"/>
    <cellStyle name="20% - Акцент2 6 2 3" xfId="2755"/>
    <cellStyle name="20% - Акцент2 6 2 3 2" xfId="2756"/>
    <cellStyle name="20% - Акцент2 6 2 3 2 2" xfId="2757"/>
    <cellStyle name="20% - Акцент2 6 2 3 3" xfId="2758"/>
    <cellStyle name="20% - Акцент2 6 2 4" xfId="2759"/>
    <cellStyle name="20% - Акцент2 6 2 4 2" xfId="2760"/>
    <cellStyle name="20% - Акцент2 6 2 5" xfId="2761"/>
    <cellStyle name="20% - Акцент2 6 3" xfId="2762"/>
    <cellStyle name="20% - Акцент2 6 3 2" xfId="2763"/>
    <cellStyle name="20% - Акцент2 6 3 2 2" xfId="2764"/>
    <cellStyle name="20% - Акцент2 6 3 2 2 2" xfId="2765"/>
    <cellStyle name="20% - Акцент2 6 3 2 3" xfId="2766"/>
    <cellStyle name="20% - Акцент2 6 3 3" xfId="2767"/>
    <cellStyle name="20% - Акцент2 6 3 3 2" xfId="2768"/>
    <cellStyle name="20% - Акцент2 6 3 3 2 2" xfId="2769"/>
    <cellStyle name="20% - Акцент2 6 3 3 3" xfId="2770"/>
    <cellStyle name="20% - Акцент2 6 3 4" xfId="2771"/>
    <cellStyle name="20% - Акцент2 6 3 4 2" xfId="2772"/>
    <cellStyle name="20% - Акцент2 6 3 5" xfId="2773"/>
    <cellStyle name="20% - Акцент2 6 4" xfId="2774"/>
    <cellStyle name="20% - Акцент2 6 4 2" xfId="2775"/>
    <cellStyle name="20% - Акцент2 6 4 2 2" xfId="2776"/>
    <cellStyle name="20% - Акцент2 6 4 2 2 2" xfId="2777"/>
    <cellStyle name="20% - Акцент2 6 4 2 3" xfId="2778"/>
    <cellStyle name="20% - Акцент2 6 4 3" xfId="2779"/>
    <cellStyle name="20% - Акцент2 6 4 3 2" xfId="2780"/>
    <cellStyle name="20% - Акцент2 6 4 3 2 2" xfId="2781"/>
    <cellStyle name="20% - Акцент2 6 4 3 3" xfId="2782"/>
    <cellStyle name="20% - Акцент2 6 4 4" xfId="2783"/>
    <cellStyle name="20% - Акцент2 6 4 4 2" xfId="2784"/>
    <cellStyle name="20% - Акцент2 6 4 5" xfId="2785"/>
    <cellStyle name="20% - Акцент2 6 5" xfId="2786"/>
    <cellStyle name="20% - Акцент2 6 5 2" xfId="2787"/>
    <cellStyle name="20% - Акцент2 6 5 2 2" xfId="2788"/>
    <cellStyle name="20% - Акцент2 6 5 2 2 2" xfId="2789"/>
    <cellStyle name="20% - Акцент2 6 5 2 3" xfId="2790"/>
    <cellStyle name="20% - Акцент2 6 5 3" xfId="2791"/>
    <cellStyle name="20% - Акцент2 6 5 3 2" xfId="2792"/>
    <cellStyle name="20% - Акцент2 6 5 3 2 2" xfId="2793"/>
    <cellStyle name="20% - Акцент2 6 5 3 3" xfId="2794"/>
    <cellStyle name="20% - Акцент2 6 5 4" xfId="2795"/>
    <cellStyle name="20% - Акцент2 6 5 4 2" xfId="2796"/>
    <cellStyle name="20% - Акцент2 6 5 5" xfId="2797"/>
    <cellStyle name="20% - Акцент2 6 6" xfId="2798"/>
    <cellStyle name="20% - Акцент2 6 6 2" xfId="2799"/>
    <cellStyle name="20% - Акцент2 6 6 2 2" xfId="2800"/>
    <cellStyle name="20% - Акцент2 6 6 3" xfId="2801"/>
    <cellStyle name="20% - Акцент2 6 7" xfId="2802"/>
    <cellStyle name="20% - Акцент2 6 7 2" xfId="2803"/>
    <cellStyle name="20% - Акцент2 6 7 2 2" xfId="2804"/>
    <cellStyle name="20% - Акцент2 6 7 3" xfId="2805"/>
    <cellStyle name="20% - Акцент2 6 8" xfId="2806"/>
    <cellStyle name="20% - Акцент2 6 8 2" xfId="2807"/>
    <cellStyle name="20% - Акцент2 6 9" xfId="2808"/>
    <cellStyle name="20% - Акцент2 60" xfId="2809"/>
    <cellStyle name="20% - Акцент2 60 2" xfId="2810"/>
    <cellStyle name="20% - Акцент2 60 2 2" xfId="2811"/>
    <cellStyle name="20% - Акцент2 60 2 2 2" xfId="2812"/>
    <cellStyle name="20% - Акцент2 60 2 3" xfId="2813"/>
    <cellStyle name="20% - Акцент2 60 3" xfId="2814"/>
    <cellStyle name="20% - Акцент2 60 3 2" xfId="2815"/>
    <cellStyle name="20% - Акцент2 60 3 2 2" xfId="2816"/>
    <cellStyle name="20% - Акцент2 60 3 3" xfId="2817"/>
    <cellStyle name="20% - Акцент2 60 4" xfId="2818"/>
    <cellStyle name="20% - Акцент2 60 4 2" xfId="2819"/>
    <cellStyle name="20% - Акцент2 60 5" xfId="2820"/>
    <cellStyle name="20% - Акцент2 61" xfId="2821"/>
    <cellStyle name="20% - Акцент2 61 2" xfId="2822"/>
    <cellStyle name="20% - Акцент2 61 2 2" xfId="2823"/>
    <cellStyle name="20% - Акцент2 61 2 2 2" xfId="2824"/>
    <cellStyle name="20% - Акцент2 61 2 3" xfId="2825"/>
    <cellStyle name="20% - Акцент2 61 3" xfId="2826"/>
    <cellStyle name="20% - Акцент2 61 3 2" xfId="2827"/>
    <cellStyle name="20% - Акцент2 61 3 2 2" xfId="2828"/>
    <cellStyle name="20% - Акцент2 61 3 3" xfId="2829"/>
    <cellStyle name="20% - Акцент2 61 4" xfId="2830"/>
    <cellStyle name="20% - Акцент2 61 4 2" xfId="2831"/>
    <cellStyle name="20% - Акцент2 61 5" xfId="2832"/>
    <cellStyle name="20% - Акцент2 62" xfId="2833"/>
    <cellStyle name="20% - Акцент2 62 2" xfId="2834"/>
    <cellStyle name="20% - Акцент2 62 2 2" xfId="2835"/>
    <cellStyle name="20% - Акцент2 62 2 2 2" xfId="2836"/>
    <cellStyle name="20% - Акцент2 62 2 3" xfId="2837"/>
    <cellStyle name="20% - Акцент2 62 3" xfId="2838"/>
    <cellStyle name="20% - Акцент2 62 3 2" xfId="2839"/>
    <cellStyle name="20% - Акцент2 62 3 2 2" xfId="2840"/>
    <cellStyle name="20% - Акцент2 62 3 3" xfId="2841"/>
    <cellStyle name="20% - Акцент2 62 4" xfId="2842"/>
    <cellStyle name="20% - Акцент2 62 4 2" xfId="2843"/>
    <cellStyle name="20% - Акцент2 62 5" xfId="2844"/>
    <cellStyle name="20% - Акцент2 63" xfId="2845"/>
    <cellStyle name="20% - Акцент2 63 2" xfId="2846"/>
    <cellStyle name="20% - Акцент2 63 2 2" xfId="2847"/>
    <cellStyle name="20% - Акцент2 63 2 2 2" xfId="2848"/>
    <cellStyle name="20% - Акцент2 63 2 3" xfId="2849"/>
    <cellStyle name="20% - Акцент2 63 3" xfId="2850"/>
    <cellStyle name="20% - Акцент2 63 3 2" xfId="2851"/>
    <cellStyle name="20% - Акцент2 63 3 2 2" xfId="2852"/>
    <cellStyle name="20% - Акцент2 63 3 3" xfId="2853"/>
    <cellStyle name="20% - Акцент2 63 4" xfId="2854"/>
    <cellStyle name="20% - Акцент2 63 4 2" xfId="2855"/>
    <cellStyle name="20% - Акцент2 63 5" xfId="2856"/>
    <cellStyle name="20% - Акцент2 64" xfId="2857"/>
    <cellStyle name="20% - Акцент2 64 2" xfId="2858"/>
    <cellStyle name="20% - Акцент2 64 2 2" xfId="2859"/>
    <cellStyle name="20% - Акцент2 64 2 2 2" xfId="2860"/>
    <cellStyle name="20% - Акцент2 64 2 3" xfId="2861"/>
    <cellStyle name="20% - Акцент2 64 3" xfId="2862"/>
    <cellStyle name="20% - Акцент2 64 3 2" xfId="2863"/>
    <cellStyle name="20% - Акцент2 64 3 2 2" xfId="2864"/>
    <cellStyle name="20% - Акцент2 64 3 3" xfId="2865"/>
    <cellStyle name="20% - Акцент2 64 4" xfId="2866"/>
    <cellStyle name="20% - Акцент2 64 4 2" xfId="2867"/>
    <cellStyle name="20% - Акцент2 64 5" xfId="2868"/>
    <cellStyle name="20% - Акцент2 65" xfId="2869"/>
    <cellStyle name="20% - Акцент2 65 2" xfId="2870"/>
    <cellStyle name="20% - Акцент2 65 2 2" xfId="2871"/>
    <cellStyle name="20% - Акцент2 65 2 2 2" xfId="2872"/>
    <cellStyle name="20% - Акцент2 65 2 3" xfId="2873"/>
    <cellStyle name="20% - Акцент2 65 3" xfId="2874"/>
    <cellStyle name="20% - Акцент2 65 3 2" xfId="2875"/>
    <cellStyle name="20% - Акцент2 65 3 2 2" xfId="2876"/>
    <cellStyle name="20% - Акцент2 65 3 3" xfId="2877"/>
    <cellStyle name="20% - Акцент2 65 4" xfId="2878"/>
    <cellStyle name="20% - Акцент2 65 4 2" xfId="2879"/>
    <cellStyle name="20% - Акцент2 65 5" xfId="2880"/>
    <cellStyle name="20% - Акцент2 66" xfId="2881"/>
    <cellStyle name="20% - Акцент2 66 2" xfId="2882"/>
    <cellStyle name="20% - Акцент2 66 2 2" xfId="2883"/>
    <cellStyle name="20% - Акцент2 66 2 2 2" xfId="2884"/>
    <cellStyle name="20% - Акцент2 66 2 3" xfId="2885"/>
    <cellStyle name="20% - Акцент2 66 3" xfId="2886"/>
    <cellStyle name="20% - Акцент2 66 3 2" xfId="2887"/>
    <cellStyle name="20% - Акцент2 66 3 2 2" xfId="2888"/>
    <cellStyle name="20% - Акцент2 66 3 3" xfId="2889"/>
    <cellStyle name="20% - Акцент2 66 4" xfId="2890"/>
    <cellStyle name="20% - Акцент2 66 4 2" xfId="2891"/>
    <cellStyle name="20% - Акцент2 66 5" xfId="2892"/>
    <cellStyle name="20% - Акцент2 67" xfId="2893"/>
    <cellStyle name="20% - Акцент2 67 2" xfId="2894"/>
    <cellStyle name="20% - Акцент2 67 2 2" xfId="2895"/>
    <cellStyle name="20% - Акцент2 67 2 2 2" xfId="2896"/>
    <cellStyle name="20% - Акцент2 67 2 3" xfId="2897"/>
    <cellStyle name="20% - Акцент2 67 3" xfId="2898"/>
    <cellStyle name="20% - Акцент2 67 3 2" xfId="2899"/>
    <cellStyle name="20% - Акцент2 67 3 2 2" xfId="2900"/>
    <cellStyle name="20% - Акцент2 67 3 3" xfId="2901"/>
    <cellStyle name="20% - Акцент2 67 4" xfId="2902"/>
    <cellStyle name="20% - Акцент2 67 4 2" xfId="2903"/>
    <cellStyle name="20% - Акцент2 67 5" xfId="2904"/>
    <cellStyle name="20% - Акцент2 68" xfId="2905"/>
    <cellStyle name="20% - Акцент2 68 2" xfId="2906"/>
    <cellStyle name="20% - Акцент2 68 2 2" xfId="2907"/>
    <cellStyle name="20% - Акцент2 68 2 2 2" xfId="2908"/>
    <cellStyle name="20% - Акцент2 68 2 3" xfId="2909"/>
    <cellStyle name="20% - Акцент2 68 3" xfId="2910"/>
    <cellStyle name="20% - Акцент2 68 3 2" xfId="2911"/>
    <cellStyle name="20% - Акцент2 68 3 2 2" xfId="2912"/>
    <cellStyle name="20% - Акцент2 68 3 3" xfId="2913"/>
    <cellStyle name="20% - Акцент2 68 4" xfId="2914"/>
    <cellStyle name="20% - Акцент2 68 4 2" xfId="2915"/>
    <cellStyle name="20% - Акцент2 68 5" xfId="2916"/>
    <cellStyle name="20% - Акцент2 69" xfId="2917"/>
    <cellStyle name="20% - Акцент2 69 2" xfId="2918"/>
    <cellStyle name="20% - Акцент2 69 2 2" xfId="2919"/>
    <cellStyle name="20% - Акцент2 69 2 2 2" xfId="2920"/>
    <cellStyle name="20% - Акцент2 69 2 3" xfId="2921"/>
    <cellStyle name="20% - Акцент2 69 3" xfId="2922"/>
    <cellStyle name="20% - Акцент2 69 3 2" xfId="2923"/>
    <cellStyle name="20% - Акцент2 69 3 2 2" xfId="2924"/>
    <cellStyle name="20% - Акцент2 69 3 3" xfId="2925"/>
    <cellStyle name="20% - Акцент2 69 4" xfId="2926"/>
    <cellStyle name="20% - Акцент2 69 4 2" xfId="2927"/>
    <cellStyle name="20% - Акцент2 69 5" xfId="2928"/>
    <cellStyle name="20% - Акцент2 7" xfId="2929"/>
    <cellStyle name="20% - Акцент2 7 2" xfId="2930"/>
    <cellStyle name="20% - Акцент2 7 2 2" xfId="2931"/>
    <cellStyle name="20% - Акцент2 7 2 2 2" xfId="2932"/>
    <cellStyle name="20% - Акцент2 7 2 2 2 2" xfId="2933"/>
    <cellStyle name="20% - Акцент2 7 2 2 3" xfId="2934"/>
    <cellStyle name="20% - Акцент2 7 2 3" xfId="2935"/>
    <cellStyle name="20% - Акцент2 7 2 3 2" xfId="2936"/>
    <cellStyle name="20% - Акцент2 7 2 3 2 2" xfId="2937"/>
    <cellStyle name="20% - Акцент2 7 2 3 3" xfId="2938"/>
    <cellStyle name="20% - Акцент2 7 2 4" xfId="2939"/>
    <cellStyle name="20% - Акцент2 7 2 4 2" xfId="2940"/>
    <cellStyle name="20% - Акцент2 7 2 5" xfId="2941"/>
    <cellStyle name="20% - Акцент2 7 3" xfId="2942"/>
    <cellStyle name="20% - Акцент2 7 3 2" xfId="2943"/>
    <cellStyle name="20% - Акцент2 7 3 2 2" xfId="2944"/>
    <cellStyle name="20% - Акцент2 7 3 2 2 2" xfId="2945"/>
    <cellStyle name="20% - Акцент2 7 3 2 3" xfId="2946"/>
    <cellStyle name="20% - Акцент2 7 3 3" xfId="2947"/>
    <cellStyle name="20% - Акцент2 7 3 3 2" xfId="2948"/>
    <cellStyle name="20% - Акцент2 7 3 3 2 2" xfId="2949"/>
    <cellStyle name="20% - Акцент2 7 3 3 3" xfId="2950"/>
    <cellStyle name="20% - Акцент2 7 3 4" xfId="2951"/>
    <cellStyle name="20% - Акцент2 7 3 4 2" xfId="2952"/>
    <cellStyle name="20% - Акцент2 7 3 5" xfId="2953"/>
    <cellStyle name="20% - Акцент2 7 4" xfId="2954"/>
    <cellStyle name="20% - Акцент2 7 4 2" xfId="2955"/>
    <cellStyle name="20% - Акцент2 7 4 2 2" xfId="2956"/>
    <cellStyle name="20% - Акцент2 7 4 2 2 2" xfId="2957"/>
    <cellStyle name="20% - Акцент2 7 4 2 3" xfId="2958"/>
    <cellStyle name="20% - Акцент2 7 4 3" xfId="2959"/>
    <cellStyle name="20% - Акцент2 7 4 3 2" xfId="2960"/>
    <cellStyle name="20% - Акцент2 7 4 3 2 2" xfId="2961"/>
    <cellStyle name="20% - Акцент2 7 4 3 3" xfId="2962"/>
    <cellStyle name="20% - Акцент2 7 4 4" xfId="2963"/>
    <cellStyle name="20% - Акцент2 7 4 4 2" xfId="2964"/>
    <cellStyle name="20% - Акцент2 7 4 5" xfId="2965"/>
    <cellStyle name="20% - Акцент2 7 5" xfId="2966"/>
    <cellStyle name="20% - Акцент2 7 5 2" xfId="2967"/>
    <cellStyle name="20% - Акцент2 7 5 2 2" xfId="2968"/>
    <cellStyle name="20% - Акцент2 7 5 2 2 2" xfId="2969"/>
    <cellStyle name="20% - Акцент2 7 5 2 3" xfId="2970"/>
    <cellStyle name="20% - Акцент2 7 5 3" xfId="2971"/>
    <cellStyle name="20% - Акцент2 7 5 3 2" xfId="2972"/>
    <cellStyle name="20% - Акцент2 7 5 3 2 2" xfId="2973"/>
    <cellStyle name="20% - Акцент2 7 5 3 3" xfId="2974"/>
    <cellStyle name="20% - Акцент2 7 5 4" xfId="2975"/>
    <cellStyle name="20% - Акцент2 7 5 4 2" xfId="2976"/>
    <cellStyle name="20% - Акцент2 7 5 5" xfId="2977"/>
    <cellStyle name="20% - Акцент2 7 6" xfId="2978"/>
    <cellStyle name="20% - Акцент2 7 6 2" xfId="2979"/>
    <cellStyle name="20% - Акцент2 7 6 2 2" xfId="2980"/>
    <cellStyle name="20% - Акцент2 7 6 3" xfId="2981"/>
    <cellStyle name="20% - Акцент2 7 7" xfId="2982"/>
    <cellStyle name="20% - Акцент2 7 7 2" xfId="2983"/>
    <cellStyle name="20% - Акцент2 7 7 2 2" xfId="2984"/>
    <cellStyle name="20% - Акцент2 7 7 3" xfId="2985"/>
    <cellStyle name="20% - Акцент2 7 8" xfId="2986"/>
    <cellStyle name="20% - Акцент2 7 8 2" xfId="2987"/>
    <cellStyle name="20% - Акцент2 7 9" xfId="2988"/>
    <cellStyle name="20% - Акцент2 70" xfId="2989"/>
    <cellStyle name="20% - Акцент2 70 2" xfId="2990"/>
    <cellStyle name="20% - Акцент2 70 2 2" xfId="2991"/>
    <cellStyle name="20% - Акцент2 70 2 2 2" xfId="2992"/>
    <cellStyle name="20% - Акцент2 70 2 3" xfId="2993"/>
    <cellStyle name="20% - Акцент2 70 3" xfId="2994"/>
    <cellStyle name="20% - Акцент2 70 3 2" xfId="2995"/>
    <cellStyle name="20% - Акцент2 70 3 2 2" xfId="2996"/>
    <cellStyle name="20% - Акцент2 70 3 3" xfId="2997"/>
    <cellStyle name="20% - Акцент2 70 4" xfId="2998"/>
    <cellStyle name="20% - Акцент2 70 4 2" xfId="2999"/>
    <cellStyle name="20% - Акцент2 70 5" xfId="3000"/>
    <cellStyle name="20% - Акцент2 71" xfId="3001"/>
    <cellStyle name="20% - Акцент2 71 2" xfId="3002"/>
    <cellStyle name="20% - Акцент2 71 2 2" xfId="3003"/>
    <cellStyle name="20% - Акцент2 71 2 2 2" xfId="3004"/>
    <cellStyle name="20% - Акцент2 71 2 3" xfId="3005"/>
    <cellStyle name="20% - Акцент2 71 3" xfId="3006"/>
    <cellStyle name="20% - Акцент2 71 3 2" xfId="3007"/>
    <cellStyle name="20% - Акцент2 71 3 2 2" xfId="3008"/>
    <cellStyle name="20% - Акцент2 71 3 3" xfId="3009"/>
    <cellStyle name="20% - Акцент2 71 4" xfId="3010"/>
    <cellStyle name="20% - Акцент2 71 4 2" xfId="3011"/>
    <cellStyle name="20% - Акцент2 71 5" xfId="3012"/>
    <cellStyle name="20% - Акцент2 72" xfId="3013"/>
    <cellStyle name="20% - Акцент2 72 2" xfId="3014"/>
    <cellStyle name="20% - Акцент2 72 2 2" xfId="3015"/>
    <cellStyle name="20% - Акцент2 72 2 2 2" xfId="3016"/>
    <cellStyle name="20% - Акцент2 72 2 3" xfId="3017"/>
    <cellStyle name="20% - Акцент2 72 3" xfId="3018"/>
    <cellStyle name="20% - Акцент2 72 3 2" xfId="3019"/>
    <cellStyle name="20% - Акцент2 72 3 2 2" xfId="3020"/>
    <cellStyle name="20% - Акцент2 72 3 3" xfId="3021"/>
    <cellStyle name="20% - Акцент2 72 4" xfId="3022"/>
    <cellStyle name="20% - Акцент2 72 4 2" xfId="3023"/>
    <cellStyle name="20% - Акцент2 72 5" xfId="3024"/>
    <cellStyle name="20% - Акцент2 73" xfId="3025"/>
    <cellStyle name="20% - Акцент2 73 2" xfId="3026"/>
    <cellStyle name="20% - Акцент2 73 2 2" xfId="3027"/>
    <cellStyle name="20% - Акцент2 73 2 2 2" xfId="3028"/>
    <cellStyle name="20% - Акцент2 73 2 3" xfId="3029"/>
    <cellStyle name="20% - Акцент2 73 3" xfId="3030"/>
    <cellStyle name="20% - Акцент2 73 3 2" xfId="3031"/>
    <cellStyle name="20% - Акцент2 73 3 2 2" xfId="3032"/>
    <cellStyle name="20% - Акцент2 73 3 3" xfId="3033"/>
    <cellStyle name="20% - Акцент2 73 4" xfId="3034"/>
    <cellStyle name="20% - Акцент2 73 4 2" xfId="3035"/>
    <cellStyle name="20% - Акцент2 73 5" xfId="3036"/>
    <cellStyle name="20% - Акцент2 74" xfId="3037"/>
    <cellStyle name="20% - Акцент2 74 2" xfId="3038"/>
    <cellStyle name="20% - Акцент2 74 2 2" xfId="3039"/>
    <cellStyle name="20% - Акцент2 74 2 2 2" xfId="3040"/>
    <cellStyle name="20% - Акцент2 74 2 3" xfId="3041"/>
    <cellStyle name="20% - Акцент2 74 3" xfId="3042"/>
    <cellStyle name="20% - Акцент2 74 3 2" xfId="3043"/>
    <cellStyle name="20% - Акцент2 74 3 2 2" xfId="3044"/>
    <cellStyle name="20% - Акцент2 74 3 3" xfId="3045"/>
    <cellStyle name="20% - Акцент2 74 4" xfId="3046"/>
    <cellStyle name="20% - Акцент2 74 4 2" xfId="3047"/>
    <cellStyle name="20% - Акцент2 74 5" xfId="3048"/>
    <cellStyle name="20% - Акцент2 75" xfId="3049"/>
    <cellStyle name="20% - Акцент2 75 2" xfId="3050"/>
    <cellStyle name="20% - Акцент2 75 2 2" xfId="3051"/>
    <cellStyle name="20% - Акцент2 75 2 2 2" xfId="3052"/>
    <cellStyle name="20% - Акцент2 75 2 3" xfId="3053"/>
    <cellStyle name="20% - Акцент2 75 3" xfId="3054"/>
    <cellStyle name="20% - Акцент2 75 3 2" xfId="3055"/>
    <cellStyle name="20% - Акцент2 75 3 2 2" xfId="3056"/>
    <cellStyle name="20% - Акцент2 75 3 3" xfId="3057"/>
    <cellStyle name="20% - Акцент2 75 4" xfId="3058"/>
    <cellStyle name="20% - Акцент2 75 4 2" xfId="3059"/>
    <cellStyle name="20% - Акцент2 75 5" xfId="3060"/>
    <cellStyle name="20% - Акцент2 76" xfId="3061"/>
    <cellStyle name="20% - Акцент2 76 2" xfId="3062"/>
    <cellStyle name="20% - Акцент2 76 2 2" xfId="3063"/>
    <cellStyle name="20% - Акцент2 76 2 2 2" xfId="3064"/>
    <cellStyle name="20% - Акцент2 76 2 3" xfId="3065"/>
    <cellStyle name="20% - Акцент2 76 3" xfId="3066"/>
    <cellStyle name="20% - Акцент2 76 3 2" xfId="3067"/>
    <cellStyle name="20% - Акцент2 76 3 2 2" xfId="3068"/>
    <cellStyle name="20% - Акцент2 76 3 3" xfId="3069"/>
    <cellStyle name="20% - Акцент2 76 4" xfId="3070"/>
    <cellStyle name="20% - Акцент2 76 4 2" xfId="3071"/>
    <cellStyle name="20% - Акцент2 76 5" xfId="3072"/>
    <cellStyle name="20% - Акцент2 77" xfId="3073"/>
    <cellStyle name="20% - Акцент2 77 2" xfId="3074"/>
    <cellStyle name="20% - Акцент2 77 2 2" xfId="3075"/>
    <cellStyle name="20% - Акцент2 77 2 2 2" xfId="3076"/>
    <cellStyle name="20% - Акцент2 77 2 3" xfId="3077"/>
    <cellStyle name="20% - Акцент2 77 3" xfId="3078"/>
    <cellStyle name="20% - Акцент2 77 3 2" xfId="3079"/>
    <cellStyle name="20% - Акцент2 77 3 2 2" xfId="3080"/>
    <cellStyle name="20% - Акцент2 77 3 3" xfId="3081"/>
    <cellStyle name="20% - Акцент2 77 4" xfId="3082"/>
    <cellStyle name="20% - Акцент2 77 4 2" xfId="3083"/>
    <cellStyle name="20% - Акцент2 77 5" xfId="3084"/>
    <cellStyle name="20% - Акцент2 78" xfId="3085"/>
    <cellStyle name="20% - Акцент2 78 2" xfId="3086"/>
    <cellStyle name="20% - Акцент2 78 2 2" xfId="3087"/>
    <cellStyle name="20% - Акцент2 78 2 2 2" xfId="3088"/>
    <cellStyle name="20% - Акцент2 78 2 3" xfId="3089"/>
    <cellStyle name="20% - Акцент2 78 3" xfId="3090"/>
    <cellStyle name="20% - Акцент2 78 3 2" xfId="3091"/>
    <cellStyle name="20% - Акцент2 78 3 2 2" xfId="3092"/>
    <cellStyle name="20% - Акцент2 78 3 3" xfId="3093"/>
    <cellStyle name="20% - Акцент2 78 4" xfId="3094"/>
    <cellStyle name="20% - Акцент2 78 4 2" xfId="3095"/>
    <cellStyle name="20% - Акцент2 78 5" xfId="3096"/>
    <cellStyle name="20% - Акцент2 79" xfId="3097"/>
    <cellStyle name="20% - Акцент2 79 2" xfId="3098"/>
    <cellStyle name="20% - Акцент2 79 2 2" xfId="3099"/>
    <cellStyle name="20% - Акцент2 79 2 2 2" xfId="3100"/>
    <cellStyle name="20% - Акцент2 79 2 3" xfId="3101"/>
    <cellStyle name="20% - Акцент2 79 3" xfId="3102"/>
    <cellStyle name="20% - Акцент2 79 3 2" xfId="3103"/>
    <cellStyle name="20% - Акцент2 79 3 2 2" xfId="3104"/>
    <cellStyle name="20% - Акцент2 79 3 3" xfId="3105"/>
    <cellStyle name="20% - Акцент2 79 4" xfId="3106"/>
    <cellStyle name="20% - Акцент2 79 4 2" xfId="3107"/>
    <cellStyle name="20% - Акцент2 79 5" xfId="3108"/>
    <cellStyle name="20% - Акцент2 8" xfId="3109"/>
    <cellStyle name="20% - Акцент2 8 2" xfId="3110"/>
    <cellStyle name="20% - Акцент2 8 2 2" xfId="3111"/>
    <cellStyle name="20% - Акцент2 8 2 2 2" xfId="3112"/>
    <cellStyle name="20% - Акцент2 8 2 2 2 2" xfId="3113"/>
    <cellStyle name="20% - Акцент2 8 2 2 3" xfId="3114"/>
    <cellStyle name="20% - Акцент2 8 2 3" xfId="3115"/>
    <cellStyle name="20% - Акцент2 8 2 3 2" xfId="3116"/>
    <cellStyle name="20% - Акцент2 8 2 3 2 2" xfId="3117"/>
    <cellStyle name="20% - Акцент2 8 2 3 3" xfId="3118"/>
    <cellStyle name="20% - Акцент2 8 2 4" xfId="3119"/>
    <cellStyle name="20% - Акцент2 8 2 4 2" xfId="3120"/>
    <cellStyle name="20% - Акцент2 8 2 5" xfId="3121"/>
    <cellStyle name="20% - Акцент2 8 3" xfId="3122"/>
    <cellStyle name="20% - Акцент2 8 3 2" xfId="3123"/>
    <cellStyle name="20% - Акцент2 8 3 2 2" xfId="3124"/>
    <cellStyle name="20% - Акцент2 8 3 2 2 2" xfId="3125"/>
    <cellStyle name="20% - Акцент2 8 3 2 3" xfId="3126"/>
    <cellStyle name="20% - Акцент2 8 3 3" xfId="3127"/>
    <cellStyle name="20% - Акцент2 8 3 3 2" xfId="3128"/>
    <cellStyle name="20% - Акцент2 8 3 3 2 2" xfId="3129"/>
    <cellStyle name="20% - Акцент2 8 3 3 3" xfId="3130"/>
    <cellStyle name="20% - Акцент2 8 3 4" xfId="3131"/>
    <cellStyle name="20% - Акцент2 8 3 4 2" xfId="3132"/>
    <cellStyle name="20% - Акцент2 8 3 5" xfId="3133"/>
    <cellStyle name="20% - Акцент2 8 4" xfId="3134"/>
    <cellStyle name="20% - Акцент2 8 4 2" xfId="3135"/>
    <cellStyle name="20% - Акцент2 8 4 2 2" xfId="3136"/>
    <cellStyle name="20% - Акцент2 8 4 2 2 2" xfId="3137"/>
    <cellStyle name="20% - Акцент2 8 4 2 3" xfId="3138"/>
    <cellStyle name="20% - Акцент2 8 4 3" xfId="3139"/>
    <cellStyle name="20% - Акцент2 8 4 3 2" xfId="3140"/>
    <cellStyle name="20% - Акцент2 8 4 3 2 2" xfId="3141"/>
    <cellStyle name="20% - Акцент2 8 4 3 3" xfId="3142"/>
    <cellStyle name="20% - Акцент2 8 4 4" xfId="3143"/>
    <cellStyle name="20% - Акцент2 8 4 4 2" xfId="3144"/>
    <cellStyle name="20% - Акцент2 8 4 5" xfId="3145"/>
    <cellStyle name="20% - Акцент2 8 5" xfId="3146"/>
    <cellStyle name="20% - Акцент2 8 5 2" xfId="3147"/>
    <cellStyle name="20% - Акцент2 8 5 2 2" xfId="3148"/>
    <cellStyle name="20% - Акцент2 8 5 2 2 2" xfId="3149"/>
    <cellStyle name="20% - Акцент2 8 5 2 3" xfId="3150"/>
    <cellStyle name="20% - Акцент2 8 5 3" xfId="3151"/>
    <cellStyle name="20% - Акцент2 8 5 3 2" xfId="3152"/>
    <cellStyle name="20% - Акцент2 8 5 3 2 2" xfId="3153"/>
    <cellStyle name="20% - Акцент2 8 5 3 3" xfId="3154"/>
    <cellStyle name="20% - Акцент2 8 5 4" xfId="3155"/>
    <cellStyle name="20% - Акцент2 8 5 4 2" xfId="3156"/>
    <cellStyle name="20% - Акцент2 8 5 5" xfId="3157"/>
    <cellStyle name="20% - Акцент2 8 6" xfId="3158"/>
    <cellStyle name="20% - Акцент2 8 6 2" xfId="3159"/>
    <cellStyle name="20% - Акцент2 8 6 2 2" xfId="3160"/>
    <cellStyle name="20% - Акцент2 8 6 3" xfId="3161"/>
    <cellStyle name="20% - Акцент2 8 7" xfId="3162"/>
    <cellStyle name="20% - Акцент2 8 7 2" xfId="3163"/>
    <cellStyle name="20% - Акцент2 8 7 2 2" xfId="3164"/>
    <cellStyle name="20% - Акцент2 8 7 3" xfId="3165"/>
    <cellStyle name="20% - Акцент2 8 8" xfId="3166"/>
    <cellStyle name="20% - Акцент2 8 8 2" xfId="3167"/>
    <cellStyle name="20% - Акцент2 8 9" xfId="3168"/>
    <cellStyle name="20% - Акцент2 80" xfId="3169"/>
    <cellStyle name="20% - Акцент2 80 2" xfId="3170"/>
    <cellStyle name="20% - Акцент2 80 2 2" xfId="3171"/>
    <cellStyle name="20% - Акцент2 80 2 2 2" xfId="3172"/>
    <cellStyle name="20% - Акцент2 80 2 3" xfId="3173"/>
    <cellStyle name="20% - Акцент2 80 3" xfId="3174"/>
    <cellStyle name="20% - Акцент2 80 3 2" xfId="3175"/>
    <cellStyle name="20% - Акцент2 80 3 2 2" xfId="3176"/>
    <cellStyle name="20% - Акцент2 80 3 3" xfId="3177"/>
    <cellStyle name="20% - Акцент2 80 4" xfId="3178"/>
    <cellStyle name="20% - Акцент2 80 4 2" xfId="3179"/>
    <cellStyle name="20% - Акцент2 80 5" xfId="3180"/>
    <cellStyle name="20% - Акцент2 81" xfId="3181"/>
    <cellStyle name="20% - Акцент2 81 2" xfId="3182"/>
    <cellStyle name="20% - Акцент2 81 2 2" xfId="3183"/>
    <cellStyle name="20% - Акцент2 81 2 2 2" xfId="3184"/>
    <cellStyle name="20% - Акцент2 81 2 3" xfId="3185"/>
    <cellStyle name="20% - Акцент2 81 3" xfId="3186"/>
    <cellStyle name="20% - Акцент2 81 3 2" xfId="3187"/>
    <cellStyle name="20% - Акцент2 81 3 2 2" xfId="3188"/>
    <cellStyle name="20% - Акцент2 81 3 3" xfId="3189"/>
    <cellStyle name="20% - Акцент2 81 4" xfId="3190"/>
    <cellStyle name="20% - Акцент2 81 4 2" xfId="3191"/>
    <cellStyle name="20% - Акцент2 81 5" xfId="3192"/>
    <cellStyle name="20% - Акцент2 82" xfId="3193"/>
    <cellStyle name="20% - Акцент2 82 2" xfId="3194"/>
    <cellStyle name="20% - Акцент2 82 2 2" xfId="3195"/>
    <cellStyle name="20% - Акцент2 82 2 2 2" xfId="3196"/>
    <cellStyle name="20% - Акцент2 82 2 3" xfId="3197"/>
    <cellStyle name="20% - Акцент2 82 3" xfId="3198"/>
    <cellStyle name="20% - Акцент2 82 3 2" xfId="3199"/>
    <cellStyle name="20% - Акцент2 82 3 2 2" xfId="3200"/>
    <cellStyle name="20% - Акцент2 82 3 3" xfId="3201"/>
    <cellStyle name="20% - Акцент2 82 4" xfId="3202"/>
    <cellStyle name="20% - Акцент2 82 4 2" xfId="3203"/>
    <cellStyle name="20% - Акцент2 82 5" xfId="3204"/>
    <cellStyle name="20% - Акцент2 83" xfId="3205"/>
    <cellStyle name="20% - Акцент2 83 2" xfId="3206"/>
    <cellStyle name="20% - Акцент2 83 2 2" xfId="3207"/>
    <cellStyle name="20% - Акцент2 83 2 2 2" xfId="3208"/>
    <cellStyle name="20% - Акцент2 83 2 3" xfId="3209"/>
    <cellStyle name="20% - Акцент2 83 3" xfId="3210"/>
    <cellStyle name="20% - Акцент2 83 3 2" xfId="3211"/>
    <cellStyle name="20% - Акцент2 83 3 2 2" xfId="3212"/>
    <cellStyle name="20% - Акцент2 83 3 3" xfId="3213"/>
    <cellStyle name="20% - Акцент2 83 4" xfId="3214"/>
    <cellStyle name="20% - Акцент2 83 4 2" xfId="3215"/>
    <cellStyle name="20% - Акцент2 83 5" xfId="3216"/>
    <cellStyle name="20% - Акцент2 84" xfId="3217"/>
    <cellStyle name="20% - Акцент2 84 2" xfId="3218"/>
    <cellStyle name="20% - Акцент2 84 2 2" xfId="3219"/>
    <cellStyle name="20% - Акцент2 84 2 2 2" xfId="3220"/>
    <cellStyle name="20% - Акцент2 84 2 3" xfId="3221"/>
    <cellStyle name="20% - Акцент2 84 3" xfId="3222"/>
    <cellStyle name="20% - Акцент2 84 3 2" xfId="3223"/>
    <cellStyle name="20% - Акцент2 84 3 2 2" xfId="3224"/>
    <cellStyle name="20% - Акцент2 84 3 3" xfId="3225"/>
    <cellStyle name="20% - Акцент2 84 4" xfId="3226"/>
    <cellStyle name="20% - Акцент2 84 4 2" xfId="3227"/>
    <cellStyle name="20% - Акцент2 84 5" xfId="3228"/>
    <cellStyle name="20% - Акцент2 85" xfId="3229"/>
    <cellStyle name="20% - Акцент2 85 2" xfId="3230"/>
    <cellStyle name="20% - Акцент2 85 2 2" xfId="3231"/>
    <cellStyle name="20% - Акцент2 85 2 2 2" xfId="3232"/>
    <cellStyle name="20% - Акцент2 85 2 3" xfId="3233"/>
    <cellStyle name="20% - Акцент2 85 3" xfId="3234"/>
    <cellStyle name="20% - Акцент2 85 3 2" xfId="3235"/>
    <cellStyle name="20% - Акцент2 85 3 2 2" xfId="3236"/>
    <cellStyle name="20% - Акцент2 85 3 3" xfId="3237"/>
    <cellStyle name="20% - Акцент2 85 4" xfId="3238"/>
    <cellStyle name="20% - Акцент2 85 4 2" xfId="3239"/>
    <cellStyle name="20% - Акцент2 85 5" xfId="3240"/>
    <cellStyle name="20% - Акцент2 86" xfId="3241"/>
    <cellStyle name="20% - Акцент2 86 2" xfId="3242"/>
    <cellStyle name="20% - Акцент2 86 2 2" xfId="3243"/>
    <cellStyle name="20% - Акцент2 86 2 2 2" xfId="3244"/>
    <cellStyle name="20% - Акцент2 86 2 3" xfId="3245"/>
    <cellStyle name="20% - Акцент2 86 3" xfId="3246"/>
    <cellStyle name="20% - Акцент2 86 3 2" xfId="3247"/>
    <cellStyle name="20% - Акцент2 86 3 2 2" xfId="3248"/>
    <cellStyle name="20% - Акцент2 86 3 3" xfId="3249"/>
    <cellStyle name="20% - Акцент2 86 4" xfId="3250"/>
    <cellStyle name="20% - Акцент2 86 4 2" xfId="3251"/>
    <cellStyle name="20% - Акцент2 86 5" xfId="3252"/>
    <cellStyle name="20% - Акцент2 87" xfId="3253"/>
    <cellStyle name="20% - Акцент2 87 2" xfId="3254"/>
    <cellStyle name="20% - Акцент2 87 2 2" xfId="3255"/>
    <cellStyle name="20% - Акцент2 87 2 2 2" xfId="3256"/>
    <cellStyle name="20% - Акцент2 87 2 3" xfId="3257"/>
    <cellStyle name="20% - Акцент2 87 3" xfId="3258"/>
    <cellStyle name="20% - Акцент2 87 3 2" xfId="3259"/>
    <cellStyle name="20% - Акцент2 87 3 2 2" xfId="3260"/>
    <cellStyle name="20% - Акцент2 87 3 3" xfId="3261"/>
    <cellStyle name="20% - Акцент2 87 4" xfId="3262"/>
    <cellStyle name="20% - Акцент2 87 4 2" xfId="3263"/>
    <cellStyle name="20% - Акцент2 87 5" xfId="3264"/>
    <cellStyle name="20% - Акцент2 88" xfId="3265"/>
    <cellStyle name="20% - Акцент2 88 2" xfId="3266"/>
    <cellStyle name="20% - Акцент2 88 2 2" xfId="3267"/>
    <cellStyle name="20% - Акцент2 88 3" xfId="3268"/>
    <cellStyle name="20% - Акцент2 89" xfId="3269"/>
    <cellStyle name="20% - Акцент2 89 2" xfId="3270"/>
    <cellStyle name="20% - Акцент2 89 2 2" xfId="3271"/>
    <cellStyle name="20% - Акцент2 89 3" xfId="3272"/>
    <cellStyle name="20% - Акцент2 9" xfId="3273"/>
    <cellStyle name="20% - Акцент2 9 2" xfId="3274"/>
    <cellStyle name="20% - Акцент2 9 2 2" xfId="3275"/>
    <cellStyle name="20% - Акцент2 9 2 2 2" xfId="3276"/>
    <cellStyle name="20% - Акцент2 9 2 2 2 2" xfId="3277"/>
    <cellStyle name="20% - Акцент2 9 2 2 3" xfId="3278"/>
    <cellStyle name="20% - Акцент2 9 2 3" xfId="3279"/>
    <cellStyle name="20% - Акцент2 9 2 3 2" xfId="3280"/>
    <cellStyle name="20% - Акцент2 9 2 3 2 2" xfId="3281"/>
    <cellStyle name="20% - Акцент2 9 2 3 3" xfId="3282"/>
    <cellStyle name="20% - Акцент2 9 2 4" xfId="3283"/>
    <cellStyle name="20% - Акцент2 9 2 4 2" xfId="3284"/>
    <cellStyle name="20% - Акцент2 9 2 5" xfId="3285"/>
    <cellStyle name="20% - Акцент2 9 3" xfId="3286"/>
    <cellStyle name="20% - Акцент2 9 3 2" xfId="3287"/>
    <cellStyle name="20% - Акцент2 9 3 2 2" xfId="3288"/>
    <cellStyle name="20% - Акцент2 9 3 2 2 2" xfId="3289"/>
    <cellStyle name="20% - Акцент2 9 3 2 3" xfId="3290"/>
    <cellStyle name="20% - Акцент2 9 3 3" xfId="3291"/>
    <cellStyle name="20% - Акцент2 9 3 3 2" xfId="3292"/>
    <cellStyle name="20% - Акцент2 9 3 3 2 2" xfId="3293"/>
    <cellStyle name="20% - Акцент2 9 3 3 3" xfId="3294"/>
    <cellStyle name="20% - Акцент2 9 3 4" xfId="3295"/>
    <cellStyle name="20% - Акцент2 9 3 4 2" xfId="3296"/>
    <cellStyle name="20% - Акцент2 9 3 5" xfId="3297"/>
    <cellStyle name="20% - Акцент2 9 4" xfId="3298"/>
    <cellStyle name="20% - Акцент2 9 4 2" xfId="3299"/>
    <cellStyle name="20% - Акцент2 9 4 2 2" xfId="3300"/>
    <cellStyle name="20% - Акцент2 9 4 2 2 2" xfId="3301"/>
    <cellStyle name="20% - Акцент2 9 4 2 3" xfId="3302"/>
    <cellStyle name="20% - Акцент2 9 4 3" xfId="3303"/>
    <cellStyle name="20% - Акцент2 9 4 3 2" xfId="3304"/>
    <cellStyle name="20% - Акцент2 9 4 3 2 2" xfId="3305"/>
    <cellStyle name="20% - Акцент2 9 4 3 3" xfId="3306"/>
    <cellStyle name="20% - Акцент2 9 4 4" xfId="3307"/>
    <cellStyle name="20% - Акцент2 9 4 4 2" xfId="3308"/>
    <cellStyle name="20% - Акцент2 9 4 5" xfId="3309"/>
    <cellStyle name="20% - Акцент2 9 5" xfId="3310"/>
    <cellStyle name="20% - Акцент2 9 5 2" xfId="3311"/>
    <cellStyle name="20% - Акцент2 9 5 2 2" xfId="3312"/>
    <cellStyle name="20% - Акцент2 9 5 2 2 2" xfId="3313"/>
    <cellStyle name="20% - Акцент2 9 5 2 3" xfId="3314"/>
    <cellStyle name="20% - Акцент2 9 5 3" xfId="3315"/>
    <cellStyle name="20% - Акцент2 9 5 3 2" xfId="3316"/>
    <cellStyle name="20% - Акцент2 9 5 3 2 2" xfId="3317"/>
    <cellStyle name="20% - Акцент2 9 5 3 3" xfId="3318"/>
    <cellStyle name="20% - Акцент2 9 5 4" xfId="3319"/>
    <cellStyle name="20% - Акцент2 9 5 4 2" xfId="3320"/>
    <cellStyle name="20% - Акцент2 9 5 5" xfId="3321"/>
    <cellStyle name="20% - Акцент2 9 6" xfId="3322"/>
    <cellStyle name="20% - Акцент2 9 6 2" xfId="3323"/>
    <cellStyle name="20% - Акцент2 9 6 2 2" xfId="3324"/>
    <cellStyle name="20% - Акцент2 9 6 3" xfId="3325"/>
    <cellStyle name="20% - Акцент2 9 7" xfId="3326"/>
    <cellStyle name="20% - Акцент2 9 7 2" xfId="3327"/>
    <cellStyle name="20% - Акцент2 9 7 2 2" xfId="3328"/>
    <cellStyle name="20% - Акцент2 9 7 3" xfId="3329"/>
    <cellStyle name="20% - Акцент2 9 8" xfId="3330"/>
    <cellStyle name="20% - Акцент2 9 8 2" xfId="3331"/>
    <cellStyle name="20% - Акцент2 9 9" xfId="3332"/>
    <cellStyle name="20% - Акцент2 90" xfId="3333"/>
    <cellStyle name="20% - Акцент2 90 2" xfId="3334"/>
    <cellStyle name="20% - Акцент2 90 2 2" xfId="3335"/>
    <cellStyle name="20% - Акцент2 90 3" xfId="3336"/>
    <cellStyle name="20% - Акцент2 91" xfId="3337"/>
    <cellStyle name="20% - Акцент2 91 2" xfId="3338"/>
    <cellStyle name="20% - Акцент2 91 2 2" xfId="3339"/>
    <cellStyle name="20% - Акцент2 91 3" xfId="3340"/>
    <cellStyle name="20% - Акцент2 92" xfId="3341"/>
    <cellStyle name="20% - Акцент2 92 2" xfId="3342"/>
    <cellStyle name="20% - Акцент2 92 2 2" xfId="3343"/>
    <cellStyle name="20% - Акцент2 92 3" xfId="3344"/>
    <cellStyle name="20% - Акцент2 93" xfId="3345"/>
    <cellStyle name="20% - Акцент2 93 2" xfId="3346"/>
    <cellStyle name="20% - Акцент2 93 2 2" xfId="3347"/>
    <cellStyle name="20% - Акцент2 93 3" xfId="3348"/>
    <cellStyle name="20% - Акцент2 94" xfId="3349"/>
    <cellStyle name="20% - Акцент2 94 2" xfId="3350"/>
    <cellStyle name="20% - Акцент2 94 2 2" xfId="3351"/>
    <cellStyle name="20% - Акцент2 94 3" xfId="3352"/>
    <cellStyle name="20% - Акцент2 95" xfId="3353"/>
    <cellStyle name="20% - Акцент2 95 2" xfId="3354"/>
    <cellStyle name="20% - Акцент2 95 2 2" xfId="3355"/>
    <cellStyle name="20% - Акцент2 95 3" xfId="3356"/>
    <cellStyle name="20% - Акцент2 96" xfId="3357"/>
    <cellStyle name="20% - Акцент2 96 2" xfId="3358"/>
    <cellStyle name="20% - Акцент2 96 2 2" xfId="3359"/>
    <cellStyle name="20% - Акцент2 96 3" xfId="3360"/>
    <cellStyle name="20% - Акцент2 97" xfId="3361"/>
    <cellStyle name="20% - Акцент2 97 2" xfId="3362"/>
    <cellStyle name="20% - Акцент2 97 2 2" xfId="3363"/>
    <cellStyle name="20% - Акцент2 97 3" xfId="3364"/>
    <cellStyle name="20% - Акцент2 98" xfId="3365"/>
    <cellStyle name="20% - Акцент2 98 2" xfId="3366"/>
    <cellStyle name="20% - Акцент2 98 2 2" xfId="3367"/>
    <cellStyle name="20% - Акцент2 98 3" xfId="3368"/>
    <cellStyle name="20% - Акцент2 99" xfId="3369"/>
    <cellStyle name="20% - Акцент2 99 2" xfId="3370"/>
    <cellStyle name="20% - Акцент2 99 2 2" xfId="3371"/>
    <cellStyle name="20% - Акцент2 99 3" xfId="3372"/>
    <cellStyle name="20% - Акцент3" xfId="3373" builtinId="38" customBuiltin="1"/>
    <cellStyle name="20% - Акцент3 10" xfId="3374"/>
    <cellStyle name="20% - Акцент3 10 2" xfId="3375"/>
    <cellStyle name="20% - Акцент3 10 2 2" xfId="3376"/>
    <cellStyle name="20% - Акцент3 10 2 2 2" xfId="3377"/>
    <cellStyle name="20% - Акцент3 10 2 3" xfId="3378"/>
    <cellStyle name="20% - Акцент3 10 3" xfId="3379"/>
    <cellStyle name="20% - Акцент3 10 3 2" xfId="3380"/>
    <cellStyle name="20% - Акцент3 10 3 2 2" xfId="3381"/>
    <cellStyle name="20% - Акцент3 10 3 3" xfId="3382"/>
    <cellStyle name="20% - Акцент3 10 4" xfId="3383"/>
    <cellStyle name="20% - Акцент3 10 4 2" xfId="3384"/>
    <cellStyle name="20% - Акцент3 10 5" xfId="3385"/>
    <cellStyle name="20% - Акцент3 100" xfId="3386"/>
    <cellStyle name="20% - Акцент3 100 2" xfId="3387"/>
    <cellStyle name="20% - Акцент3 100 2 2" xfId="3388"/>
    <cellStyle name="20% - Акцент3 100 3" xfId="3389"/>
    <cellStyle name="20% - Акцент3 101" xfId="3390"/>
    <cellStyle name="20% - Акцент3 101 2" xfId="3391"/>
    <cellStyle name="20% - Акцент3 101 2 2" xfId="3392"/>
    <cellStyle name="20% - Акцент3 101 3" xfId="3393"/>
    <cellStyle name="20% - Акцент3 102" xfId="3394"/>
    <cellStyle name="20% - Акцент3 102 2" xfId="3395"/>
    <cellStyle name="20% - Акцент3 102 2 2" xfId="3396"/>
    <cellStyle name="20% - Акцент3 102 3" xfId="3397"/>
    <cellStyle name="20% - Акцент3 103" xfId="3398"/>
    <cellStyle name="20% - Акцент3 103 2" xfId="3399"/>
    <cellStyle name="20% - Акцент3 103 2 2" xfId="3400"/>
    <cellStyle name="20% - Акцент3 103 3" xfId="3401"/>
    <cellStyle name="20% - Акцент3 104" xfId="3402"/>
    <cellStyle name="20% - Акцент3 104 2" xfId="3403"/>
    <cellStyle name="20% - Акцент3 104 2 2" xfId="3404"/>
    <cellStyle name="20% - Акцент3 104 3" xfId="3405"/>
    <cellStyle name="20% - Акцент3 105" xfId="3406"/>
    <cellStyle name="20% - Акцент3 105 2" xfId="3407"/>
    <cellStyle name="20% - Акцент3 105 2 2" xfId="3408"/>
    <cellStyle name="20% - Акцент3 105 3" xfId="3409"/>
    <cellStyle name="20% - Акцент3 106" xfId="3410"/>
    <cellStyle name="20% - Акцент3 106 2" xfId="3411"/>
    <cellStyle name="20% - Акцент3 106 2 2" xfId="3412"/>
    <cellStyle name="20% - Акцент3 106 3" xfId="3413"/>
    <cellStyle name="20% - Акцент3 107" xfId="3414"/>
    <cellStyle name="20% - Акцент3 107 2" xfId="3415"/>
    <cellStyle name="20% - Акцент3 107 2 2" xfId="3416"/>
    <cellStyle name="20% - Акцент3 107 3" xfId="3417"/>
    <cellStyle name="20% - Акцент3 108" xfId="3418"/>
    <cellStyle name="20% - Акцент3 108 2" xfId="3419"/>
    <cellStyle name="20% - Акцент3 108 2 2" xfId="3420"/>
    <cellStyle name="20% - Акцент3 108 3" xfId="3421"/>
    <cellStyle name="20% - Акцент3 109" xfId="3422"/>
    <cellStyle name="20% - Акцент3 109 2" xfId="3423"/>
    <cellStyle name="20% - Акцент3 109 2 2" xfId="3424"/>
    <cellStyle name="20% - Акцент3 109 3" xfId="3425"/>
    <cellStyle name="20% - Акцент3 11" xfId="3426"/>
    <cellStyle name="20% - Акцент3 11 2" xfId="3427"/>
    <cellStyle name="20% - Акцент3 11 2 2" xfId="3428"/>
    <cellStyle name="20% - Акцент3 11 2 2 2" xfId="3429"/>
    <cellStyle name="20% - Акцент3 11 2 3" xfId="3430"/>
    <cellStyle name="20% - Акцент3 11 3" xfId="3431"/>
    <cellStyle name="20% - Акцент3 11 3 2" xfId="3432"/>
    <cellStyle name="20% - Акцент3 11 3 2 2" xfId="3433"/>
    <cellStyle name="20% - Акцент3 11 3 3" xfId="3434"/>
    <cellStyle name="20% - Акцент3 11 4" xfId="3435"/>
    <cellStyle name="20% - Акцент3 11 4 2" xfId="3436"/>
    <cellStyle name="20% - Акцент3 11 5" xfId="3437"/>
    <cellStyle name="20% - Акцент3 110" xfId="3438"/>
    <cellStyle name="20% - Акцент3 110 2" xfId="3439"/>
    <cellStyle name="20% - Акцент3 110 2 2" xfId="3440"/>
    <cellStyle name="20% - Акцент3 110 3" xfId="3441"/>
    <cellStyle name="20% - Акцент3 111" xfId="3442"/>
    <cellStyle name="20% - Акцент3 111 2" xfId="3443"/>
    <cellStyle name="20% - Акцент3 111 2 2" xfId="3444"/>
    <cellStyle name="20% - Акцент3 111 3" xfId="3445"/>
    <cellStyle name="20% - Акцент3 112" xfId="3446"/>
    <cellStyle name="20% - Акцент3 112 2" xfId="3447"/>
    <cellStyle name="20% - Акцент3 112 2 2" xfId="3448"/>
    <cellStyle name="20% - Акцент3 112 3" xfId="3449"/>
    <cellStyle name="20% - Акцент3 113" xfId="3450"/>
    <cellStyle name="20% - Акцент3 113 2" xfId="3451"/>
    <cellStyle name="20% - Акцент3 113 2 2" xfId="3452"/>
    <cellStyle name="20% - Акцент3 113 3" xfId="3453"/>
    <cellStyle name="20% - Акцент3 114" xfId="3454"/>
    <cellStyle name="20% - Акцент3 114 2" xfId="3455"/>
    <cellStyle name="20% - Акцент3 114 2 2" xfId="3456"/>
    <cellStyle name="20% - Акцент3 114 3" xfId="3457"/>
    <cellStyle name="20% - Акцент3 115" xfId="3458"/>
    <cellStyle name="20% - Акцент3 115 2" xfId="3459"/>
    <cellStyle name="20% - Акцент3 115 2 2" xfId="3460"/>
    <cellStyle name="20% - Акцент3 115 3" xfId="3461"/>
    <cellStyle name="20% - Акцент3 116" xfId="3462"/>
    <cellStyle name="20% - Акцент3 116 2" xfId="3463"/>
    <cellStyle name="20% - Акцент3 116 2 2" xfId="3464"/>
    <cellStyle name="20% - Акцент3 116 3" xfId="3465"/>
    <cellStyle name="20% - Акцент3 117" xfId="3466"/>
    <cellStyle name="20% - Акцент3 117 2" xfId="3467"/>
    <cellStyle name="20% - Акцент3 117 2 2" xfId="3468"/>
    <cellStyle name="20% - Акцент3 117 3" xfId="3469"/>
    <cellStyle name="20% - Акцент3 118" xfId="3470"/>
    <cellStyle name="20% - Акцент3 118 2" xfId="3471"/>
    <cellStyle name="20% - Акцент3 118 2 2" xfId="3472"/>
    <cellStyle name="20% - Акцент3 118 3" xfId="3473"/>
    <cellStyle name="20% - Акцент3 119" xfId="3474"/>
    <cellStyle name="20% - Акцент3 119 2" xfId="3475"/>
    <cellStyle name="20% - Акцент3 119 2 2" xfId="3476"/>
    <cellStyle name="20% - Акцент3 119 3" xfId="3477"/>
    <cellStyle name="20% - Акцент3 12" xfId="3478"/>
    <cellStyle name="20% - Акцент3 12 2" xfId="3479"/>
    <cellStyle name="20% - Акцент3 12 2 2" xfId="3480"/>
    <cellStyle name="20% - Акцент3 12 2 2 2" xfId="3481"/>
    <cellStyle name="20% - Акцент3 12 2 3" xfId="3482"/>
    <cellStyle name="20% - Акцент3 12 3" xfId="3483"/>
    <cellStyle name="20% - Акцент3 12 3 2" xfId="3484"/>
    <cellStyle name="20% - Акцент3 12 3 2 2" xfId="3485"/>
    <cellStyle name="20% - Акцент3 12 3 3" xfId="3486"/>
    <cellStyle name="20% - Акцент3 12 4" xfId="3487"/>
    <cellStyle name="20% - Акцент3 12 4 2" xfId="3488"/>
    <cellStyle name="20% - Акцент3 12 5" xfId="3489"/>
    <cellStyle name="20% - Акцент3 120" xfId="3490"/>
    <cellStyle name="20% - Акцент3 120 2" xfId="3491"/>
    <cellStyle name="20% - Акцент3 120 2 2" xfId="3492"/>
    <cellStyle name="20% - Акцент3 120 3" xfId="3493"/>
    <cellStyle name="20% - Акцент3 121" xfId="3494"/>
    <cellStyle name="20% - Акцент3 121 2" xfId="3495"/>
    <cellStyle name="20% - Акцент3 121 2 2" xfId="3496"/>
    <cellStyle name="20% - Акцент3 121 3" xfId="3497"/>
    <cellStyle name="20% - Акцент3 122" xfId="3498"/>
    <cellStyle name="20% - Акцент3 122 2" xfId="3499"/>
    <cellStyle name="20% - Акцент3 122 2 2" xfId="3500"/>
    <cellStyle name="20% - Акцент3 122 3" xfId="3501"/>
    <cellStyle name="20% - Акцент3 123" xfId="3502"/>
    <cellStyle name="20% - Акцент3 123 2" xfId="3503"/>
    <cellStyle name="20% - Акцент3 123 2 2" xfId="3504"/>
    <cellStyle name="20% - Акцент3 123 3" xfId="3505"/>
    <cellStyle name="20% - Акцент3 124" xfId="3506"/>
    <cellStyle name="20% - Акцент3 124 2" xfId="3507"/>
    <cellStyle name="20% - Акцент3 124 2 2" xfId="3508"/>
    <cellStyle name="20% - Акцент3 124 3" xfId="3509"/>
    <cellStyle name="20% - Акцент3 125" xfId="3510"/>
    <cellStyle name="20% - Акцент3 125 2" xfId="3511"/>
    <cellStyle name="20% - Акцент3 125 2 2" xfId="3512"/>
    <cellStyle name="20% - Акцент3 125 3" xfId="3513"/>
    <cellStyle name="20% - Акцент3 126" xfId="3514"/>
    <cellStyle name="20% - Акцент3 126 2" xfId="3515"/>
    <cellStyle name="20% - Акцент3 126 2 2" xfId="3516"/>
    <cellStyle name="20% - Акцент3 126 3" xfId="3517"/>
    <cellStyle name="20% - Акцент3 127" xfId="3518"/>
    <cellStyle name="20% - Акцент3 127 2" xfId="3519"/>
    <cellStyle name="20% - Акцент3 127 2 2" xfId="3520"/>
    <cellStyle name="20% - Акцент3 127 3" xfId="3521"/>
    <cellStyle name="20% - Акцент3 128" xfId="3522"/>
    <cellStyle name="20% - Акцент3 128 2" xfId="3523"/>
    <cellStyle name="20% - Акцент3 128 2 2" xfId="3524"/>
    <cellStyle name="20% - Акцент3 128 3" xfId="3525"/>
    <cellStyle name="20% - Акцент3 129" xfId="3526"/>
    <cellStyle name="20% - Акцент3 129 2" xfId="3527"/>
    <cellStyle name="20% - Акцент3 129 2 2" xfId="3528"/>
    <cellStyle name="20% - Акцент3 129 3" xfId="3529"/>
    <cellStyle name="20% - Акцент3 13" xfId="3530"/>
    <cellStyle name="20% - Акцент3 13 2" xfId="3531"/>
    <cellStyle name="20% - Акцент3 13 2 2" xfId="3532"/>
    <cellStyle name="20% - Акцент3 13 2 2 2" xfId="3533"/>
    <cellStyle name="20% - Акцент3 13 2 3" xfId="3534"/>
    <cellStyle name="20% - Акцент3 13 3" xfId="3535"/>
    <cellStyle name="20% - Акцент3 13 3 2" xfId="3536"/>
    <cellStyle name="20% - Акцент3 13 3 2 2" xfId="3537"/>
    <cellStyle name="20% - Акцент3 13 3 3" xfId="3538"/>
    <cellStyle name="20% - Акцент3 13 4" xfId="3539"/>
    <cellStyle name="20% - Акцент3 13 4 2" xfId="3540"/>
    <cellStyle name="20% - Акцент3 13 5" xfId="3541"/>
    <cellStyle name="20% - Акцент3 130" xfId="3542"/>
    <cellStyle name="20% - Акцент3 130 2" xfId="3543"/>
    <cellStyle name="20% - Акцент3 130 2 2" xfId="3544"/>
    <cellStyle name="20% - Акцент3 130 3" xfId="3545"/>
    <cellStyle name="20% - Акцент3 131" xfId="3546"/>
    <cellStyle name="20% - Акцент3 131 2" xfId="3547"/>
    <cellStyle name="20% - Акцент3 131 2 2" xfId="3548"/>
    <cellStyle name="20% - Акцент3 131 3" xfId="3549"/>
    <cellStyle name="20% - Акцент3 132" xfId="3550"/>
    <cellStyle name="20% - Акцент3 132 2" xfId="3551"/>
    <cellStyle name="20% - Акцент3 132 2 2" xfId="3552"/>
    <cellStyle name="20% - Акцент3 132 3" xfId="3553"/>
    <cellStyle name="20% - Акцент3 133" xfId="3554"/>
    <cellStyle name="20% - Акцент3 133 2" xfId="3555"/>
    <cellStyle name="20% - Акцент3 133 2 2" xfId="3556"/>
    <cellStyle name="20% - Акцент3 133 3" xfId="3557"/>
    <cellStyle name="20% - Акцент3 134" xfId="3558"/>
    <cellStyle name="20% - Акцент3 134 2" xfId="3559"/>
    <cellStyle name="20% - Акцент3 134 2 2" xfId="3560"/>
    <cellStyle name="20% - Акцент3 134 3" xfId="3561"/>
    <cellStyle name="20% - Акцент3 135" xfId="3562"/>
    <cellStyle name="20% - Акцент3 135 2" xfId="3563"/>
    <cellStyle name="20% - Акцент3 135 2 2" xfId="3564"/>
    <cellStyle name="20% - Акцент3 135 3" xfId="3565"/>
    <cellStyle name="20% - Акцент3 136" xfId="3566"/>
    <cellStyle name="20% - Акцент3 136 2" xfId="3567"/>
    <cellStyle name="20% - Акцент3 136 2 2" xfId="3568"/>
    <cellStyle name="20% - Акцент3 136 3" xfId="3569"/>
    <cellStyle name="20% - Акцент3 137" xfId="3570"/>
    <cellStyle name="20% - Акцент3 138" xfId="3571"/>
    <cellStyle name="20% - Акцент3 14" xfId="3572"/>
    <cellStyle name="20% - Акцент3 14 2" xfId="3573"/>
    <cellStyle name="20% - Акцент3 14 2 2" xfId="3574"/>
    <cellStyle name="20% - Акцент3 14 2 2 2" xfId="3575"/>
    <cellStyle name="20% - Акцент3 14 2 3" xfId="3576"/>
    <cellStyle name="20% - Акцент3 14 3" xfId="3577"/>
    <cellStyle name="20% - Акцент3 14 3 2" xfId="3578"/>
    <cellStyle name="20% - Акцент3 14 3 2 2" xfId="3579"/>
    <cellStyle name="20% - Акцент3 14 3 3" xfId="3580"/>
    <cellStyle name="20% - Акцент3 14 4" xfId="3581"/>
    <cellStyle name="20% - Акцент3 14 4 2" xfId="3582"/>
    <cellStyle name="20% - Акцент3 14 5" xfId="3583"/>
    <cellStyle name="20% - Акцент3 15" xfId="3584"/>
    <cellStyle name="20% - Акцент3 15 2" xfId="3585"/>
    <cellStyle name="20% - Акцент3 15 2 2" xfId="3586"/>
    <cellStyle name="20% - Акцент3 15 2 2 2" xfId="3587"/>
    <cellStyle name="20% - Акцент3 15 2 3" xfId="3588"/>
    <cellStyle name="20% - Акцент3 15 3" xfId="3589"/>
    <cellStyle name="20% - Акцент3 15 3 2" xfId="3590"/>
    <cellStyle name="20% - Акцент3 15 3 2 2" xfId="3591"/>
    <cellStyle name="20% - Акцент3 15 3 3" xfId="3592"/>
    <cellStyle name="20% - Акцент3 15 4" xfId="3593"/>
    <cellStyle name="20% - Акцент3 15 4 2" xfId="3594"/>
    <cellStyle name="20% - Акцент3 15 5" xfId="3595"/>
    <cellStyle name="20% - Акцент3 16" xfId="3596"/>
    <cellStyle name="20% - Акцент3 16 2" xfId="3597"/>
    <cellStyle name="20% - Акцент3 16 2 2" xfId="3598"/>
    <cellStyle name="20% - Акцент3 16 2 2 2" xfId="3599"/>
    <cellStyle name="20% - Акцент3 16 2 3" xfId="3600"/>
    <cellStyle name="20% - Акцент3 16 3" xfId="3601"/>
    <cellStyle name="20% - Акцент3 16 3 2" xfId="3602"/>
    <cellStyle name="20% - Акцент3 16 3 2 2" xfId="3603"/>
    <cellStyle name="20% - Акцент3 16 3 3" xfId="3604"/>
    <cellStyle name="20% - Акцент3 16 4" xfId="3605"/>
    <cellStyle name="20% - Акцент3 16 4 2" xfId="3606"/>
    <cellStyle name="20% - Акцент3 16 5" xfId="3607"/>
    <cellStyle name="20% - Акцент3 17" xfId="3608"/>
    <cellStyle name="20% - Акцент3 17 2" xfId="3609"/>
    <cellStyle name="20% - Акцент3 17 2 2" xfId="3610"/>
    <cellStyle name="20% - Акцент3 17 2 2 2" xfId="3611"/>
    <cellStyle name="20% - Акцент3 17 2 3" xfId="3612"/>
    <cellStyle name="20% - Акцент3 17 3" xfId="3613"/>
    <cellStyle name="20% - Акцент3 17 3 2" xfId="3614"/>
    <cellStyle name="20% - Акцент3 17 3 2 2" xfId="3615"/>
    <cellStyle name="20% - Акцент3 17 3 3" xfId="3616"/>
    <cellStyle name="20% - Акцент3 17 4" xfId="3617"/>
    <cellStyle name="20% - Акцент3 17 4 2" xfId="3618"/>
    <cellStyle name="20% - Акцент3 17 5" xfId="3619"/>
    <cellStyle name="20% - Акцент3 18" xfId="3620"/>
    <cellStyle name="20% - Акцент3 18 2" xfId="3621"/>
    <cellStyle name="20% - Акцент3 18 2 2" xfId="3622"/>
    <cellStyle name="20% - Акцент3 18 2 2 2" xfId="3623"/>
    <cellStyle name="20% - Акцент3 18 2 3" xfId="3624"/>
    <cellStyle name="20% - Акцент3 18 3" xfId="3625"/>
    <cellStyle name="20% - Акцент3 18 3 2" xfId="3626"/>
    <cellStyle name="20% - Акцент3 18 3 2 2" xfId="3627"/>
    <cellStyle name="20% - Акцент3 18 3 3" xfId="3628"/>
    <cellStyle name="20% - Акцент3 18 4" xfId="3629"/>
    <cellStyle name="20% - Акцент3 18 4 2" xfId="3630"/>
    <cellStyle name="20% - Акцент3 18 5" xfId="3631"/>
    <cellStyle name="20% - Акцент3 19" xfId="3632"/>
    <cellStyle name="20% - Акцент3 19 2" xfId="3633"/>
    <cellStyle name="20% - Акцент3 19 2 2" xfId="3634"/>
    <cellStyle name="20% - Акцент3 19 2 2 2" xfId="3635"/>
    <cellStyle name="20% - Акцент3 19 2 3" xfId="3636"/>
    <cellStyle name="20% - Акцент3 19 3" xfId="3637"/>
    <cellStyle name="20% - Акцент3 19 3 2" xfId="3638"/>
    <cellStyle name="20% - Акцент3 19 3 2 2" xfId="3639"/>
    <cellStyle name="20% - Акцент3 19 3 3" xfId="3640"/>
    <cellStyle name="20% - Акцент3 19 4" xfId="3641"/>
    <cellStyle name="20% - Акцент3 19 4 2" xfId="3642"/>
    <cellStyle name="20% - Акцент3 19 5" xfId="3643"/>
    <cellStyle name="20% - Акцент3 2" xfId="3644"/>
    <cellStyle name="20% - Акцент3 2 10" xfId="3645"/>
    <cellStyle name="20% - Акцент3 2 10 2" xfId="3646"/>
    <cellStyle name="20% - Акцент3 2 10 2 2" xfId="3647"/>
    <cellStyle name="20% - Акцент3 2 10 3" xfId="3648"/>
    <cellStyle name="20% - Акцент3 2 11" xfId="3649"/>
    <cellStyle name="20% - Акцент3 2 11 2" xfId="3650"/>
    <cellStyle name="20% - Акцент3 2 11 2 2" xfId="3651"/>
    <cellStyle name="20% - Акцент3 2 11 3" xfId="3652"/>
    <cellStyle name="20% - Акцент3 2 12" xfId="3653"/>
    <cellStyle name="20% - Акцент3 2 12 2" xfId="3654"/>
    <cellStyle name="20% - Акцент3 2 12 2 2" xfId="3655"/>
    <cellStyle name="20% - Акцент3 2 12 3" xfId="3656"/>
    <cellStyle name="20% - Акцент3 2 13" xfId="3657"/>
    <cellStyle name="20% - Акцент3 2 13 2" xfId="3658"/>
    <cellStyle name="20% - Акцент3 2 13 2 2" xfId="3659"/>
    <cellStyle name="20% - Акцент3 2 13 3" xfId="3660"/>
    <cellStyle name="20% - Акцент3 2 14" xfId="3661"/>
    <cellStyle name="20% - Акцент3 2 14 2" xfId="3662"/>
    <cellStyle name="20% - Акцент3 2 14 2 2" xfId="3663"/>
    <cellStyle name="20% - Акцент3 2 14 3" xfId="3664"/>
    <cellStyle name="20% - Акцент3 2 15" xfId="3665"/>
    <cellStyle name="20% - Акцент3 2 15 2" xfId="3666"/>
    <cellStyle name="20% - Акцент3 2 15 2 2" xfId="3667"/>
    <cellStyle name="20% - Акцент3 2 15 3" xfId="3668"/>
    <cellStyle name="20% - Акцент3 2 16" xfId="3669"/>
    <cellStyle name="20% - Акцент3 2 16 2" xfId="3670"/>
    <cellStyle name="20% - Акцент3 2 16 2 2" xfId="3671"/>
    <cellStyle name="20% - Акцент3 2 16 3" xfId="3672"/>
    <cellStyle name="20% - Акцент3 2 17" xfId="3673"/>
    <cellStyle name="20% - Акцент3 2 17 2" xfId="3674"/>
    <cellStyle name="20% - Акцент3 2 17 2 2" xfId="3675"/>
    <cellStyle name="20% - Акцент3 2 17 3" xfId="3676"/>
    <cellStyle name="20% - Акцент3 2 18" xfId="3677"/>
    <cellStyle name="20% - Акцент3 2 18 2" xfId="3678"/>
    <cellStyle name="20% - Акцент3 2 18 2 2" xfId="3679"/>
    <cellStyle name="20% - Акцент3 2 18 3" xfId="3680"/>
    <cellStyle name="20% - Акцент3 2 19" xfId="3681"/>
    <cellStyle name="20% - Акцент3 2 19 2" xfId="3682"/>
    <cellStyle name="20% - Акцент3 2 19 2 2" xfId="3683"/>
    <cellStyle name="20% - Акцент3 2 19 3" xfId="3684"/>
    <cellStyle name="20% - Акцент3 2 2" xfId="3685"/>
    <cellStyle name="20% - Акцент3 2 2 2" xfId="3686"/>
    <cellStyle name="20% - Акцент3 2 2 2 2" xfId="3687"/>
    <cellStyle name="20% - Акцент3 2 2 2 2 2" xfId="3688"/>
    <cellStyle name="20% - Акцент3 2 2 2 3" xfId="3689"/>
    <cellStyle name="20% - Акцент3 2 2 3" xfId="3690"/>
    <cellStyle name="20% - Акцент3 2 2 3 2" xfId="3691"/>
    <cellStyle name="20% - Акцент3 2 2 3 2 2" xfId="3692"/>
    <cellStyle name="20% - Акцент3 2 2 3 3" xfId="3693"/>
    <cellStyle name="20% - Акцент3 2 2 4" xfId="3694"/>
    <cellStyle name="20% - Акцент3 2 2 4 2" xfId="3695"/>
    <cellStyle name="20% - Акцент3 2 2 5" xfId="3696"/>
    <cellStyle name="20% - Акцент3 2 20" xfId="3697"/>
    <cellStyle name="20% - Акцент3 2 20 2" xfId="3698"/>
    <cellStyle name="20% - Акцент3 2 20 2 2" xfId="3699"/>
    <cellStyle name="20% - Акцент3 2 20 3" xfId="3700"/>
    <cellStyle name="20% - Акцент3 2 21" xfId="3701"/>
    <cellStyle name="20% - Акцент3 2 21 2" xfId="3702"/>
    <cellStyle name="20% - Акцент3 2 21 2 2" xfId="3703"/>
    <cellStyle name="20% - Акцент3 2 21 3" xfId="3704"/>
    <cellStyle name="20% - Акцент3 2 22" xfId="3705"/>
    <cellStyle name="20% - Акцент3 2 22 2" xfId="3706"/>
    <cellStyle name="20% - Акцент3 2 22 2 2" xfId="3707"/>
    <cellStyle name="20% - Акцент3 2 22 3" xfId="3708"/>
    <cellStyle name="20% - Акцент3 2 23" xfId="3709"/>
    <cellStyle name="20% - Акцент3 2 23 2" xfId="3710"/>
    <cellStyle name="20% - Акцент3 2 23 2 2" xfId="3711"/>
    <cellStyle name="20% - Акцент3 2 23 3" xfId="3712"/>
    <cellStyle name="20% - Акцент3 2 24" xfId="3713"/>
    <cellStyle name="20% - Акцент3 2 24 2" xfId="3714"/>
    <cellStyle name="20% - Акцент3 2 24 2 2" xfId="3715"/>
    <cellStyle name="20% - Акцент3 2 24 3" xfId="3716"/>
    <cellStyle name="20% - Акцент3 2 25" xfId="3717"/>
    <cellStyle name="20% - Акцент3 2 25 2" xfId="3718"/>
    <cellStyle name="20% - Акцент3 2 26" xfId="3719"/>
    <cellStyle name="20% - Акцент3 2 3" xfId="3720"/>
    <cellStyle name="20% - Акцент3 2 3 2" xfId="3721"/>
    <cellStyle name="20% - Акцент3 2 3 2 2" xfId="3722"/>
    <cellStyle name="20% - Акцент3 2 3 2 2 2" xfId="3723"/>
    <cellStyle name="20% - Акцент3 2 3 2 3" xfId="3724"/>
    <cellStyle name="20% - Акцент3 2 3 3" xfId="3725"/>
    <cellStyle name="20% - Акцент3 2 3 3 2" xfId="3726"/>
    <cellStyle name="20% - Акцент3 2 3 3 2 2" xfId="3727"/>
    <cellStyle name="20% - Акцент3 2 3 3 3" xfId="3728"/>
    <cellStyle name="20% - Акцент3 2 3 4" xfId="3729"/>
    <cellStyle name="20% - Акцент3 2 3 4 2" xfId="3730"/>
    <cellStyle name="20% - Акцент3 2 3 5" xfId="3731"/>
    <cellStyle name="20% - Акцент3 2 4" xfId="3732"/>
    <cellStyle name="20% - Акцент3 2 4 2" xfId="3733"/>
    <cellStyle name="20% - Акцент3 2 4 2 2" xfId="3734"/>
    <cellStyle name="20% - Акцент3 2 4 2 2 2" xfId="3735"/>
    <cellStyle name="20% - Акцент3 2 4 2 3" xfId="3736"/>
    <cellStyle name="20% - Акцент3 2 4 3" xfId="3737"/>
    <cellStyle name="20% - Акцент3 2 4 3 2" xfId="3738"/>
    <cellStyle name="20% - Акцент3 2 4 3 2 2" xfId="3739"/>
    <cellStyle name="20% - Акцент3 2 4 3 3" xfId="3740"/>
    <cellStyle name="20% - Акцент3 2 4 4" xfId="3741"/>
    <cellStyle name="20% - Акцент3 2 4 4 2" xfId="3742"/>
    <cellStyle name="20% - Акцент3 2 4 5" xfId="3743"/>
    <cellStyle name="20% - Акцент3 2 5" xfId="3744"/>
    <cellStyle name="20% - Акцент3 2 5 2" xfId="3745"/>
    <cellStyle name="20% - Акцент3 2 5 2 2" xfId="3746"/>
    <cellStyle name="20% - Акцент3 2 5 2 2 2" xfId="3747"/>
    <cellStyle name="20% - Акцент3 2 5 2 3" xfId="3748"/>
    <cellStyle name="20% - Акцент3 2 5 3" xfId="3749"/>
    <cellStyle name="20% - Акцент3 2 5 3 2" xfId="3750"/>
    <cellStyle name="20% - Акцент3 2 5 3 2 2" xfId="3751"/>
    <cellStyle name="20% - Акцент3 2 5 3 3" xfId="3752"/>
    <cellStyle name="20% - Акцент3 2 5 4" xfId="3753"/>
    <cellStyle name="20% - Акцент3 2 5 4 2" xfId="3754"/>
    <cellStyle name="20% - Акцент3 2 5 5" xfId="3755"/>
    <cellStyle name="20% - Акцент3 2 6" xfId="3756"/>
    <cellStyle name="20% - Акцент3 2 6 2" xfId="3757"/>
    <cellStyle name="20% - Акцент3 2 6 2 2" xfId="3758"/>
    <cellStyle name="20% - Акцент3 2 6 3" xfId="3759"/>
    <cellStyle name="20% - Акцент3 2 7" xfId="3760"/>
    <cellStyle name="20% - Акцент3 2 7 2" xfId="3761"/>
    <cellStyle name="20% - Акцент3 2 7 2 2" xfId="3762"/>
    <cellStyle name="20% - Акцент3 2 7 3" xfId="3763"/>
    <cellStyle name="20% - Акцент3 2 8" xfId="3764"/>
    <cellStyle name="20% - Акцент3 2 8 2" xfId="3765"/>
    <cellStyle name="20% - Акцент3 2 8 2 2" xfId="3766"/>
    <cellStyle name="20% - Акцент3 2 8 3" xfId="3767"/>
    <cellStyle name="20% - Акцент3 2 9" xfId="3768"/>
    <cellStyle name="20% - Акцент3 2 9 2" xfId="3769"/>
    <cellStyle name="20% - Акцент3 2 9 2 2" xfId="3770"/>
    <cellStyle name="20% - Акцент3 2 9 3" xfId="3771"/>
    <cellStyle name="20% - Акцент3 20" xfId="3772"/>
    <cellStyle name="20% - Акцент3 20 2" xfId="3773"/>
    <cellStyle name="20% - Акцент3 20 2 2" xfId="3774"/>
    <cellStyle name="20% - Акцент3 20 2 2 2" xfId="3775"/>
    <cellStyle name="20% - Акцент3 20 2 3" xfId="3776"/>
    <cellStyle name="20% - Акцент3 20 3" xfId="3777"/>
    <cellStyle name="20% - Акцент3 20 3 2" xfId="3778"/>
    <cellStyle name="20% - Акцент3 20 3 2 2" xfId="3779"/>
    <cellStyle name="20% - Акцент3 20 3 3" xfId="3780"/>
    <cellStyle name="20% - Акцент3 20 4" xfId="3781"/>
    <cellStyle name="20% - Акцент3 20 4 2" xfId="3782"/>
    <cellStyle name="20% - Акцент3 20 5" xfId="3783"/>
    <cellStyle name="20% - Акцент3 21" xfId="3784"/>
    <cellStyle name="20% - Акцент3 21 2" xfId="3785"/>
    <cellStyle name="20% - Акцент3 21 2 2" xfId="3786"/>
    <cellStyle name="20% - Акцент3 21 2 2 2" xfId="3787"/>
    <cellStyle name="20% - Акцент3 21 2 3" xfId="3788"/>
    <cellStyle name="20% - Акцент3 21 3" xfId="3789"/>
    <cellStyle name="20% - Акцент3 21 3 2" xfId="3790"/>
    <cellStyle name="20% - Акцент3 21 3 2 2" xfId="3791"/>
    <cellStyle name="20% - Акцент3 21 3 3" xfId="3792"/>
    <cellStyle name="20% - Акцент3 21 4" xfId="3793"/>
    <cellStyle name="20% - Акцент3 21 4 2" xfId="3794"/>
    <cellStyle name="20% - Акцент3 21 5" xfId="3795"/>
    <cellStyle name="20% - Акцент3 22" xfId="3796"/>
    <cellStyle name="20% - Акцент3 22 2" xfId="3797"/>
    <cellStyle name="20% - Акцент3 22 2 2" xfId="3798"/>
    <cellStyle name="20% - Акцент3 22 2 2 2" xfId="3799"/>
    <cellStyle name="20% - Акцент3 22 2 3" xfId="3800"/>
    <cellStyle name="20% - Акцент3 22 3" xfId="3801"/>
    <cellStyle name="20% - Акцент3 22 3 2" xfId="3802"/>
    <cellStyle name="20% - Акцент3 22 3 2 2" xfId="3803"/>
    <cellStyle name="20% - Акцент3 22 3 3" xfId="3804"/>
    <cellStyle name="20% - Акцент3 22 4" xfId="3805"/>
    <cellStyle name="20% - Акцент3 22 4 2" xfId="3806"/>
    <cellStyle name="20% - Акцент3 22 5" xfId="3807"/>
    <cellStyle name="20% - Акцент3 23" xfId="3808"/>
    <cellStyle name="20% - Акцент3 23 2" xfId="3809"/>
    <cellStyle name="20% - Акцент3 23 2 2" xfId="3810"/>
    <cellStyle name="20% - Акцент3 23 2 2 2" xfId="3811"/>
    <cellStyle name="20% - Акцент3 23 2 3" xfId="3812"/>
    <cellStyle name="20% - Акцент3 23 3" xfId="3813"/>
    <cellStyle name="20% - Акцент3 23 3 2" xfId="3814"/>
    <cellStyle name="20% - Акцент3 23 3 2 2" xfId="3815"/>
    <cellStyle name="20% - Акцент3 23 3 3" xfId="3816"/>
    <cellStyle name="20% - Акцент3 23 4" xfId="3817"/>
    <cellStyle name="20% - Акцент3 23 4 2" xfId="3818"/>
    <cellStyle name="20% - Акцент3 23 5" xfId="3819"/>
    <cellStyle name="20% - Акцент3 24" xfId="3820"/>
    <cellStyle name="20% - Акцент3 24 2" xfId="3821"/>
    <cellStyle name="20% - Акцент3 24 2 2" xfId="3822"/>
    <cellStyle name="20% - Акцент3 24 2 2 2" xfId="3823"/>
    <cellStyle name="20% - Акцент3 24 2 3" xfId="3824"/>
    <cellStyle name="20% - Акцент3 24 3" xfId="3825"/>
    <cellStyle name="20% - Акцент3 24 3 2" xfId="3826"/>
    <cellStyle name="20% - Акцент3 24 3 2 2" xfId="3827"/>
    <cellStyle name="20% - Акцент3 24 3 3" xfId="3828"/>
    <cellStyle name="20% - Акцент3 24 4" xfId="3829"/>
    <cellStyle name="20% - Акцент3 24 4 2" xfId="3830"/>
    <cellStyle name="20% - Акцент3 24 5" xfId="3831"/>
    <cellStyle name="20% - Акцент3 25" xfId="3832"/>
    <cellStyle name="20% - Акцент3 25 2" xfId="3833"/>
    <cellStyle name="20% - Акцент3 25 2 2" xfId="3834"/>
    <cellStyle name="20% - Акцент3 25 2 2 2" xfId="3835"/>
    <cellStyle name="20% - Акцент3 25 2 3" xfId="3836"/>
    <cellStyle name="20% - Акцент3 25 3" xfId="3837"/>
    <cellStyle name="20% - Акцент3 25 3 2" xfId="3838"/>
    <cellStyle name="20% - Акцент3 25 3 2 2" xfId="3839"/>
    <cellStyle name="20% - Акцент3 25 3 3" xfId="3840"/>
    <cellStyle name="20% - Акцент3 25 4" xfId="3841"/>
    <cellStyle name="20% - Акцент3 25 4 2" xfId="3842"/>
    <cellStyle name="20% - Акцент3 25 5" xfId="3843"/>
    <cellStyle name="20% - Акцент3 26" xfId="3844"/>
    <cellStyle name="20% - Акцент3 26 2" xfId="3845"/>
    <cellStyle name="20% - Акцент3 26 2 2" xfId="3846"/>
    <cellStyle name="20% - Акцент3 26 2 2 2" xfId="3847"/>
    <cellStyle name="20% - Акцент3 26 2 3" xfId="3848"/>
    <cellStyle name="20% - Акцент3 26 3" xfId="3849"/>
    <cellStyle name="20% - Акцент3 26 3 2" xfId="3850"/>
    <cellStyle name="20% - Акцент3 26 3 2 2" xfId="3851"/>
    <cellStyle name="20% - Акцент3 26 3 3" xfId="3852"/>
    <cellStyle name="20% - Акцент3 26 4" xfId="3853"/>
    <cellStyle name="20% - Акцент3 26 4 2" xfId="3854"/>
    <cellStyle name="20% - Акцент3 26 5" xfId="3855"/>
    <cellStyle name="20% - Акцент3 27" xfId="3856"/>
    <cellStyle name="20% - Акцент3 27 2" xfId="3857"/>
    <cellStyle name="20% - Акцент3 27 2 2" xfId="3858"/>
    <cellStyle name="20% - Акцент3 27 2 2 2" xfId="3859"/>
    <cellStyle name="20% - Акцент3 27 2 3" xfId="3860"/>
    <cellStyle name="20% - Акцент3 27 3" xfId="3861"/>
    <cellStyle name="20% - Акцент3 27 3 2" xfId="3862"/>
    <cellStyle name="20% - Акцент3 27 3 2 2" xfId="3863"/>
    <cellStyle name="20% - Акцент3 27 3 3" xfId="3864"/>
    <cellStyle name="20% - Акцент3 27 4" xfId="3865"/>
    <cellStyle name="20% - Акцент3 27 4 2" xfId="3866"/>
    <cellStyle name="20% - Акцент3 27 5" xfId="3867"/>
    <cellStyle name="20% - Акцент3 28" xfId="3868"/>
    <cellStyle name="20% - Акцент3 28 2" xfId="3869"/>
    <cellStyle name="20% - Акцент3 28 2 2" xfId="3870"/>
    <cellStyle name="20% - Акцент3 28 2 2 2" xfId="3871"/>
    <cellStyle name="20% - Акцент3 28 2 3" xfId="3872"/>
    <cellStyle name="20% - Акцент3 28 3" xfId="3873"/>
    <cellStyle name="20% - Акцент3 28 3 2" xfId="3874"/>
    <cellStyle name="20% - Акцент3 28 3 2 2" xfId="3875"/>
    <cellStyle name="20% - Акцент3 28 3 3" xfId="3876"/>
    <cellStyle name="20% - Акцент3 28 4" xfId="3877"/>
    <cellStyle name="20% - Акцент3 28 4 2" xfId="3878"/>
    <cellStyle name="20% - Акцент3 28 5" xfId="3879"/>
    <cellStyle name="20% - Акцент3 29" xfId="3880"/>
    <cellStyle name="20% - Акцент3 29 2" xfId="3881"/>
    <cellStyle name="20% - Акцент3 29 2 2" xfId="3882"/>
    <cellStyle name="20% - Акцент3 29 2 2 2" xfId="3883"/>
    <cellStyle name="20% - Акцент3 29 2 3" xfId="3884"/>
    <cellStyle name="20% - Акцент3 29 3" xfId="3885"/>
    <cellStyle name="20% - Акцент3 29 3 2" xfId="3886"/>
    <cellStyle name="20% - Акцент3 29 3 2 2" xfId="3887"/>
    <cellStyle name="20% - Акцент3 29 3 3" xfId="3888"/>
    <cellStyle name="20% - Акцент3 29 4" xfId="3889"/>
    <cellStyle name="20% - Акцент3 29 4 2" xfId="3890"/>
    <cellStyle name="20% - Акцент3 29 5" xfId="3891"/>
    <cellStyle name="20% - Акцент3 3" xfId="3892"/>
    <cellStyle name="20% - Акцент3 3 2" xfId="3893"/>
    <cellStyle name="20% - Акцент3 3 2 2" xfId="3894"/>
    <cellStyle name="20% - Акцент3 3 2 2 2" xfId="3895"/>
    <cellStyle name="20% - Акцент3 3 2 2 2 2" xfId="3896"/>
    <cellStyle name="20% - Акцент3 3 2 2 3" xfId="3897"/>
    <cellStyle name="20% - Акцент3 3 2 3" xfId="3898"/>
    <cellStyle name="20% - Акцент3 3 2 3 2" xfId="3899"/>
    <cellStyle name="20% - Акцент3 3 2 3 2 2" xfId="3900"/>
    <cellStyle name="20% - Акцент3 3 2 3 3" xfId="3901"/>
    <cellStyle name="20% - Акцент3 3 2 4" xfId="3902"/>
    <cellStyle name="20% - Акцент3 3 2 4 2" xfId="3903"/>
    <cellStyle name="20% - Акцент3 3 2 5" xfId="3904"/>
    <cellStyle name="20% - Акцент3 3 3" xfId="3905"/>
    <cellStyle name="20% - Акцент3 3 3 2" xfId="3906"/>
    <cellStyle name="20% - Акцент3 3 3 2 2" xfId="3907"/>
    <cellStyle name="20% - Акцент3 3 3 2 2 2" xfId="3908"/>
    <cellStyle name="20% - Акцент3 3 3 2 3" xfId="3909"/>
    <cellStyle name="20% - Акцент3 3 3 3" xfId="3910"/>
    <cellStyle name="20% - Акцент3 3 3 3 2" xfId="3911"/>
    <cellStyle name="20% - Акцент3 3 3 3 2 2" xfId="3912"/>
    <cellStyle name="20% - Акцент3 3 3 3 3" xfId="3913"/>
    <cellStyle name="20% - Акцент3 3 3 4" xfId="3914"/>
    <cellStyle name="20% - Акцент3 3 3 4 2" xfId="3915"/>
    <cellStyle name="20% - Акцент3 3 3 5" xfId="3916"/>
    <cellStyle name="20% - Акцент3 3 4" xfId="3917"/>
    <cellStyle name="20% - Акцент3 3 4 2" xfId="3918"/>
    <cellStyle name="20% - Акцент3 3 4 2 2" xfId="3919"/>
    <cellStyle name="20% - Акцент3 3 4 2 2 2" xfId="3920"/>
    <cellStyle name="20% - Акцент3 3 4 2 3" xfId="3921"/>
    <cellStyle name="20% - Акцент3 3 4 3" xfId="3922"/>
    <cellStyle name="20% - Акцент3 3 4 3 2" xfId="3923"/>
    <cellStyle name="20% - Акцент3 3 4 3 2 2" xfId="3924"/>
    <cellStyle name="20% - Акцент3 3 4 3 3" xfId="3925"/>
    <cellStyle name="20% - Акцент3 3 4 4" xfId="3926"/>
    <cellStyle name="20% - Акцент3 3 4 4 2" xfId="3927"/>
    <cellStyle name="20% - Акцент3 3 4 5" xfId="3928"/>
    <cellStyle name="20% - Акцент3 3 5" xfId="3929"/>
    <cellStyle name="20% - Акцент3 3 5 2" xfId="3930"/>
    <cellStyle name="20% - Акцент3 3 5 2 2" xfId="3931"/>
    <cellStyle name="20% - Акцент3 3 5 2 2 2" xfId="3932"/>
    <cellStyle name="20% - Акцент3 3 5 2 3" xfId="3933"/>
    <cellStyle name="20% - Акцент3 3 5 3" xfId="3934"/>
    <cellStyle name="20% - Акцент3 3 5 3 2" xfId="3935"/>
    <cellStyle name="20% - Акцент3 3 5 3 2 2" xfId="3936"/>
    <cellStyle name="20% - Акцент3 3 5 3 3" xfId="3937"/>
    <cellStyle name="20% - Акцент3 3 5 4" xfId="3938"/>
    <cellStyle name="20% - Акцент3 3 5 4 2" xfId="3939"/>
    <cellStyle name="20% - Акцент3 3 5 5" xfId="3940"/>
    <cellStyle name="20% - Акцент3 3 6" xfId="3941"/>
    <cellStyle name="20% - Акцент3 3 6 2" xfId="3942"/>
    <cellStyle name="20% - Акцент3 3 6 2 2" xfId="3943"/>
    <cellStyle name="20% - Акцент3 3 6 3" xfId="3944"/>
    <cellStyle name="20% - Акцент3 3 7" xfId="3945"/>
    <cellStyle name="20% - Акцент3 3 7 2" xfId="3946"/>
    <cellStyle name="20% - Акцент3 3 7 2 2" xfId="3947"/>
    <cellStyle name="20% - Акцент3 3 7 3" xfId="3948"/>
    <cellStyle name="20% - Акцент3 3 8" xfId="3949"/>
    <cellStyle name="20% - Акцент3 3 8 2" xfId="3950"/>
    <cellStyle name="20% - Акцент3 3 9" xfId="3951"/>
    <cellStyle name="20% - Акцент3 30" xfId="3952"/>
    <cellStyle name="20% - Акцент3 30 2" xfId="3953"/>
    <cellStyle name="20% - Акцент3 30 2 2" xfId="3954"/>
    <cellStyle name="20% - Акцент3 30 2 2 2" xfId="3955"/>
    <cellStyle name="20% - Акцент3 30 2 3" xfId="3956"/>
    <cellStyle name="20% - Акцент3 30 3" xfId="3957"/>
    <cellStyle name="20% - Акцент3 30 3 2" xfId="3958"/>
    <cellStyle name="20% - Акцент3 30 3 2 2" xfId="3959"/>
    <cellStyle name="20% - Акцент3 30 3 3" xfId="3960"/>
    <cellStyle name="20% - Акцент3 30 4" xfId="3961"/>
    <cellStyle name="20% - Акцент3 30 4 2" xfId="3962"/>
    <cellStyle name="20% - Акцент3 30 5" xfId="3963"/>
    <cellStyle name="20% - Акцент3 31" xfId="3964"/>
    <cellStyle name="20% - Акцент3 31 2" xfId="3965"/>
    <cellStyle name="20% - Акцент3 31 2 2" xfId="3966"/>
    <cellStyle name="20% - Акцент3 31 2 2 2" xfId="3967"/>
    <cellStyle name="20% - Акцент3 31 2 3" xfId="3968"/>
    <cellStyle name="20% - Акцент3 31 3" xfId="3969"/>
    <cellStyle name="20% - Акцент3 31 3 2" xfId="3970"/>
    <cellStyle name="20% - Акцент3 31 3 2 2" xfId="3971"/>
    <cellStyle name="20% - Акцент3 31 3 3" xfId="3972"/>
    <cellStyle name="20% - Акцент3 31 4" xfId="3973"/>
    <cellStyle name="20% - Акцент3 31 4 2" xfId="3974"/>
    <cellStyle name="20% - Акцент3 31 5" xfId="3975"/>
    <cellStyle name="20% - Акцент3 32" xfId="3976"/>
    <cellStyle name="20% - Акцент3 32 2" xfId="3977"/>
    <cellStyle name="20% - Акцент3 32 2 2" xfId="3978"/>
    <cellStyle name="20% - Акцент3 32 2 2 2" xfId="3979"/>
    <cellStyle name="20% - Акцент3 32 2 3" xfId="3980"/>
    <cellStyle name="20% - Акцент3 32 3" xfId="3981"/>
    <cellStyle name="20% - Акцент3 32 3 2" xfId="3982"/>
    <cellStyle name="20% - Акцент3 32 3 2 2" xfId="3983"/>
    <cellStyle name="20% - Акцент3 32 3 3" xfId="3984"/>
    <cellStyle name="20% - Акцент3 32 4" xfId="3985"/>
    <cellStyle name="20% - Акцент3 32 4 2" xfId="3986"/>
    <cellStyle name="20% - Акцент3 32 5" xfId="3987"/>
    <cellStyle name="20% - Акцент3 33" xfId="3988"/>
    <cellStyle name="20% - Акцент3 33 2" xfId="3989"/>
    <cellStyle name="20% - Акцент3 33 2 2" xfId="3990"/>
    <cellStyle name="20% - Акцент3 33 2 2 2" xfId="3991"/>
    <cellStyle name="20% - Акцент3 33 2 3" xfId="3992"/>
    <cellStyle name="20% - Акцент3 33 3" xfId="3993"/>
    <cellStyle name="20% - Акцент3 33 3 2" xfId="3994"/>
    <cellStyle name="20% - Акцент3 33 3 2 2" xfId="3995"/>
    <cellStyle name="20% - Акцент3 33 3 3" xfId="3996"/>
    <cellStyle name="20% - Акцент3 33 4" xfId="3997"/>
    <cellStyle name="20% - Акцент3 33 4 2" xfId="3998"/>
    <cellStyle name="20% - Акцент3 33 5" xfId="3999"/>
    <cellStyle name="20% - Акцент3 34" xfId="4000"/>
    <cellStyle name="20% - Акцент3 34 2" xfId="4001"/>
    <cellStyle name="20% - Акцент3 34 2 2" xfId="4002"/>
    <cellStyle name="20% - Акцент3 34 2 2 2" xfId="4003"/>
    <cellStyle name="20% - Акцент3 34 2 3" xfId="4004"/>
    <cellStyle name="20% - Акцент3 34 3" xfId="4005"/>
    <cellStyle name="20% - Акцент3 34 3 2" xfId="4006"/>
    <cellStyle name="20% - Акцент3 34 3 2 2" xfId="4007"/>
    <cellStyle name="20% - Акцент3 34 3 3" xfId="4008"/>
    <cellStyle name="20% - Акцент3 34 4" xfId="4009"/>
    <cellStyle name="20% - Акцент3 34 4 2" xfId="4010"/>
    <cellStyle name="20% - Акцент3 34 5" xfId="4011"/>
    <cellStyle name="20% - Акцент3 35" xfId="4012"/>
    <cellStyle name="20% - Акцент3 35 2" xfId="4013"/>
    <cellStyle name="20% - Акцент3 35 2 2" xfId="4014"/>
    <cellStyle name="20% - Акцент3 35 2 2 2" xfId="4015"/>
    <cellStyle name="20% - Акцент3 35 2 3" xfId="4016"/>
    <cellStyle name="20% - Акцент3 35 3" xfId="4017"/>
    <cellStyle name="20% - Акцент3 35 3 2" xfId="4018"/>
    <cellStyle name="20% - Акцент3 35 3 2 2" xfId="4019"/>
    <cellStyle name="20% - Акцент3 35 3 3" xfId="4020"/>
    <cellStyle name="20% - Акцент3 35 4" xfId="4021"/>
    <cellStyle name="20% - Акцент3 35 4 2" xfId="4022"/>
    <cellStyle name="20% - Акцент3 35 5" xfId="4023"/>
    <cellStyle name="20% - Акцент3 36" xfId="4024"/>
    <cellStyle name="20% - Акцент3 36 2" xfId="4025"/>
    <cellStyle name="20% - Акцент3 36 2 2" xfId="4026"/>
    <cellStyle name="20% - Акцент3 36 2 2 2" xfId="4027"/>
    <cellStyle name="20% - Акцент3 36 2 3" xfId="4028"/>
    <cellStyle name="20% - Акцент3 36 3" xfId="4029"/>
    <cellStyle name="20% - Акцент3 36 3 2" xfId="4030"/>
    <cellStyle name="20% - Акцент3 36 3 2 2" xfId="4031"/>
    <cellStyle name="20% - Акцент3 36 3 3" xfId="4032"/>
    <cellStyle name="20% - Акцент3 36 4" xfId="4033"/>
    <cellStyle name="20% - Акцент3 36 4 2" xfId="4034"/>
    <cellStyle name="20% - Акцент3 36 5" xfId="4035"/>
    <cellStyle name="20% - Акцент3 37" xfId="4036"/>
    <cellStyle name="20% - Акцент3 37 2" xfId="4037"/>
    <cellStyle name="20% - Акцент3 37 2 2" xfId="4038"/>
    <cellStyle name="20% - Акцент3 37 2 2 2" xfId="4039"/>
    <cellStyle name="20% - Акцент3 37 2 3" xfId="4040"/>
    <cellStyle name="20% - Акцент3 37 3" xfId="4041"/>
    <cellStyle name="20% - Акцент3 37 3 2" xfId="4042"/>
    <cellStyle name="20% - Акцент3 37 3 2 2" xfId="4043"/>
    <cellStyle name="20% - Акцент3 37 3 3" xfId="4044"/>
    <cellStyle name="20% - Акцент3 37 4" xfId="4045"/>
    <cellStyle name="20% - Акцент3 37 4 2" xfId="4046"/>
    <cellStyle name="20% - Акцент3 37 5" xfId="4047"/>
    <cellStyle name="20% - Акцент3 38" xfId="4048"/>
    <cellStyle name="20% - Акцент3 38 2" xfId="4049"/>
    <cellStyle name="20% - Акцент3 38 2 2" xfId="4050"/>
    <cellStyle name="20% - Акцент3 38 2 2 2" xfId="4051"/>
    <cellStyle name="20% - Акцент3 38 2 3" xfId="4052"/>
    <cellStyle name="20% - Акцент3 38 3" xfId="4053"/>
    <cellStyle name="20% - Акцент3 38 3 2" xfId="4054"/>
    <cellStyle name="20% - Акцент3 38 3 2 2" xfId="4055"/>
    <cellStyle name="20% - Акцент3 38 3 3" xfId="4056"/>
    <cellStyle name="20% - Акцент3 38 4" xfId="4057"/>
    <cellStyle name="20% - Акцент3 38 4 2" xfId="4058"/>
    <cellStyle name="20% - Акцент3 38 5" xfId="4059"/>
    <cellStyle name="20% - Акцент3 39" xfId="4060"/>
    <cellStyle name="20% - Акцент3 39 2" xfId="4061"/>
    <cellStyle name="20% - Акцент3 39 2 2" xfId="4062"/>
    <cellStyle name="20% - Акцент3 39 2 2 2" xfId="4063"/>
    <cellStyle name="20% - Акцент3 39 2 3" xfId="4064"/>
    <cellStyle name="20% - Акцент3 39 3" xfId="4065"/>
    <cellStyle name="20% - Акцент3 39 3 2" xfId="4066"/>
    <cellStyle name="20% - Акцент3 39 3 2 2" xfId="4067"/>
    <cellStyle name="20% - Акцент3 39 3 3" xfId="4068"/>
    <cellStyle name="20% - Акцент3 39 4" xfId="4069"/>
    <cellStyle name="20% - Акцент3 39 4 2" xfId="4070"/>
    <cellStyle name="20% - Акцент3 39 5" xfId="4071"/>
    <cellStyle name="20% - Акцент3 4" xfId="4072"/>
    <cellStyle name="20% - Акцент3 4 2" xfId="4073"/>
    <cellStyle name="20% - Акцент3 4 2 2" xfId="4074"/>
    <cellStyle name="20% - Акцент3 4 2 2 2" xfId="4075"/>
    <cellStyle name="20% - Акцент3 4 2 2 2 2" xfId="4076"/>
    <cellStyle name="20% - Акцент3 4 2 2 3" xfId="4077"/>
    <cellStyle name="20% - Акцент3 4 2 3" xfId="4078"/>
    <cellStyle name="20% - Акцент3 4 2 3 2" xfId="4079"/>
    <cellStyle name="20% - Акцент3 4 2 3 2 2" xfId="4080"/>
    <cellStyle name="20% - Акцент3 4 2 3 3" xfId="4081"/>
    <cellStyle name="20% - Акцент3 4 2 4" xfId="4082"/>
    <cellStyle name="20% - Акцент3 4 2 4 2" xfId="4083"/>
    <cellStyle name="20% - Акцент3 4 2 5" xfId="4084"/>
    <cellStyle name="20% - Акцент3 4 3" xfId="4085"/>
    <cellStyle name="20% - Акцент3 4 3 2" xfId="4086"/>
    <cellStyle name="20% - Акцент3 4 3 2 2" xfId="4087"/>
    <cellStyle name="20% - Акцент3 4 3 2 2 2" xfId="4088"/>
    <cellStyle name="20% - Акцент3 4 3 2 3" xfId="4089"/>
    <cellStyle name="20% - Акцент3 4 3 3" xfId="4090"/>
    <cellStyle name="20% - Акцент3 4 3 3 2" xfId="4091"/>
    <cellStyle name="20% - Акцент3 4 3 3 2 2" xfId="4092"/>
    <cellStyle name="20% - Акцент3 4 3 3 3" xfId="4093"/>
    <cellStyle name="20% - Акцент3 4 3 4" xfId="4094"/>
    <cellStyle name="20% - Акцент3 4 3 4 2" xfId="4095"/>
    <cellStyle name="20% - Акцент3 4 3 5" xfId="4096"/>
    <cellStyle name="20% - Акцент3 4 4" xfId="4097"/>
    <cellStyle name="20% - Акцент3 4 4 2" xfId="4098"/>
    <cellStyle name="20% - Акцент3 4 4 2 2" xfId="4099"/>
    <cellStyle name="20% - Акцент3 4 4 2 2 2" xfId="4100"/>
    <cellStyle name="20% - Акцент3 4 4 2 3" xfId="4101"/>
    <cellStyle name="20% - Акцент3 4 4 3" xfId="4102"/>
    <cellStyle name="20% - Акцент3 4 4 3 2" xfId="4103"/>
    <cellStyle name="20% - Акцент3 4 4 3 2 2" xfId="4104"/>
    <cellStyle name="20% - Акцент3 4 4 3 3" xfId="4105"/>
    <cellStyle name="20% - Акцент3 4 4 4" xfId="4106"/>
    <cellStyle name="20% - Акцент3 4 4 4 2" xfId="4107"/>
    <cellStyle name="20% - Акцент3 4 4 5" xfId="4108"/>
    <cellStyle name="20% - Акцент3 4 5" xfId="4109"/>
    <cellStyle name="20% - Акцент3 4 5 2" xfId="4110"/>
    <cellStyle name="20% - Акцент3 4 5 2 2" xfId="4111"/>
    <cellStyle name="20% - Акцент3 4 5 2 2 2" xfId="4112"/>
    <cellStyle name="20% - Акцент3 4 5 2 3" xfId="4113"/>
    <cellStyle name="20% - Акцент3 4 5 3" xfId="4114"/>
    <cellStyle name="20% - Акцент3 4 5 3 2" xfId="4115"/>
    <cellStyle name="20% - Акцент3 4 5 3 2 2" xfId="4116"/>
    <cellStyle name="20% - Акцент3 4 5 3 3" xfId="4117"/>
    <cellStyle name="20% - Акцент3 4 5 4" xfId="4118"/>
    <cellStyle name="20% - Акцент3 4 5 4 2" xfId="4119"/>
    <cellStyle name="20% - Акцент3 4 5 5" xfId="4120"/>
    <cellStyle name="20% - Акцент3 4 6" xfId="4121"/>
    <cellStyle name="20% - Акцент3 4 6 2" xfId="4122"/>
    <cellStyle name="20% - Акцент3 4 6 2 2" xfId="4123"/>
    <cellStyle name="20% - Акцент3 4 6 3" xfId="4124"/>
    <cellStyle name="20% - Акцент3 4 7" xfId="4125"/>
    <cellStyle name="20% - Акцент3 4 7 2" xfId="4126"/>
    <cellStyle name="20% - Акцент3 4 7 2 2" xfId="4127"/>
    <cellStyle name="20% - Акцент3 4 7 3" xfId="4128"/>
    <cellStyle name="20% - Акцент3 4 8" xfId="4129"/>
    <cellStyle name="20% - Акцент3 4 8 2" xfId="4130"/>
    <cellStyle name="20% - Акцент3 4 9" xfId="4131"/>
    <cellStyle name="20% - Акцент3 40" xfId="4132"/>
    <cellStyle name="20% - Акцент3 40 2" xfId="4133"/>
    <cellStyle name="20% - Акцент3 40 2 2" xfId="4134"/>
    <cellStyle name="20% - Акцент3 40 2 2 2" xfId="4135"/>
    <cellStyle name="20% - Акцент3 40 2 3" xfId="4136"/>
    <cellStyle name="20% - Акцент3 40 3" xfId="4137"/>
    <cellStyle name="20% - Акцент3 40 3 2" xfId="4138"/>
    <cellStyle name="20% - Акцент3 40 3 2 2" xfId="4139"/>
    <cellStyle name="20% - Акцент3 40 3 3" xfId="4140"/>
    <cellStyle name="20% - Акцент3 40 4" xfId="4141"/>
    <cellStyle name="20% - Акцент3 40 4 2" xfId="4142"/>
    <cellStyle name="20% - Акцент3 40 5" xfId="4143"/>
    <cellStyle name="20% - Акцент3 41" xfId="4144"/>
    <cellStyle name="20% - Акцент3 41 2" xfId="4145"/>
    <cellStyle name="20% - Акцент3 41 2 2" xfId="4146"/>
    <cellStyle name="20% - Акцент3 41 2 2 2" xfId="4147"/>
    <cellStyle name="20% - Акцент3 41 2 3" xfId="4148"/>
    <cellStyle name="20% - Акцент3 41 3" xfId="4149"/>
    <cellStyle name="20% - Акцент3 41 3 2" xfId="4150"/>
    <cellStyle name="20% - Акцент3 41 3 2 2" xfId="4151"/>
    <cellStyle name="20% - Акцент3 41 3 3" xfId="4152"/>
    <cellStyle name="20% - Акцент3 41 4" xfId="4153"/>
    <cellStyle name="20% - Акцент3 41 4 2" xfId="4154"/>
    <cellStyle name="20% - Акцент3 41 5" xfId="4155"/>
    <cellStyle name="20% - Акцент3 42" xfId="4156"/>
    <cellStyle name="20% - Акцент3 42 2" xfId="4157"/>
    <cellStyle name="20% - Акцент3 42 2 2" xfId="4158"/>
    <cellStyle name="20% - Акцент3 42 2 2 2" xfId="4159"/>
    <cellStyle name="20% - Акцент3 42 2 3" xfId="4160"/>
    <cellStyle name="20% - Акцент3 42 3" xfId="4161"/>
    <cellStyle name="20% - Акцент3 42 3 2" xfId="4162"/>
    <cellStyle name="20% - Акцент3 42 3 2 2" xfId="4163"/>
    <cellStyle name="20% - Акцент3 42 3 3" xfId="4164"/>
    <cellStyle name="20% - Акцент3 42 4" xfId="4165"/>
    <cellStyle name="20% - Акцент3 42 4 2" xfId="4166"/>
    <cellStyle name="20% - Акцент3 42 5" xfId="4167"/>
    <cellStyle name="20% - Акцент3 43" xfId="4168"/>
    <cellStyle name="20% - Акцент3 43 2" xfId="4169"/>
    <cellStyle name="20% - Акцент3 43 2 2" xfId="4170"/>
    <cellStyle name="20% - Акцент3 43 2 2 2" xfId="4171"/>
    <cellStyle name="20% - Акцент3 43 2 3" xfId="4172"/>
    <cellStyle name="20% - Акцент3 43 3" xfId="4173"/>
    <cellStyle name="20% - Акцент3 43 3 2" xfId="4174"/>
    <cellStyle name="20% - Акцент3 43 3 2 2" xfId="4175"/>
    <cellStyle name="20% - Акцент3 43 3 3" xfId="4176"/>
    <cellStyle name="20% - Акцент3 43 4" xfId="4177"/>
    <cellStyle name="20% - Акцент3 43 4 2" xfId="4178"/>
    <cellStyle name="20% - Акцент3 43 5" xfId="4179"/>
    <cellStyle name="20% - Акцент3 44" xfId="4180"/>
    <cellStyle name="20% - Акцент3 44 2" xfId="4181"/>
    <cellStyle name="20% - Акцент3 44 2 2" xfId="4182"/>
    <cellStyle name="20% - Акцент3 44 2 2 2" xfId="4183"/>
    <cellStyle name="20% - Акцент3 44 2 3" xfId="4184"/>
    <cellStyle name="20% - Акцент3 44 3" xfId="4185"/>
    <cellStyle name="20% - Акцент3 44 3 2" xfId="4186"/>
    <cellStyle name="20% - Акцент3 44 3 2 2" xfId="4187"/>
    <cellStyle name="20% - Акцент3 44 3 3" xfId="4188"/>
    <cellStyle name="20% - Акцент3 44 4" xfId="4189"/>
    <cellStyle name="20% - Акцент3 44 4 2" xfId="4190"/>
    <cellStyle name="20% - Акцент3 44 5" xfId="4191"/>
    <cellStyle name="20% - Акцент3 45" xfId="4192"/>
    <cellStyle name="20% - Акцент3 45 2" xfId="4193"/>
    <cellStyle name="20% - Акцент3 45 2 2" xfId="4194"/>
    <cellStyle name="20% - Акцент3 45 2 2 2" xfId="4195"/>
    <cellStyle name="20% - Акцент3 45 2 3" xfId="4196"/>
    <cellStyle name="20% - Акцент3 45 3" xfId="4197"/>
    <cellStyle name="20% - Акцент3 45 3 2" xfId="4198"/>
    <cellStyle name="20% - Акцент3 45 3 2 2" xfId="4199"/>
    <cellStyle name="20% - Акцент3 45 3 3" xfId="4200"/>
    <cellStyle name="20% - Акцент3 45 4" xfId="4201"/>
    <cellStyle name="20% - Акцент3 45 4 2" xfId="4202"/>
    <cellStyle name="20% - Акцент3 45 5" xfId="4203"/>
    <cellStyle name="20% - Акцент3 46" xfId="4204"/>
    <cellStyle name="20% - Акцент3 46 2" xfId="4205"/>
    <cellStyle name="20% - Акцент3 46 2 2" xfId="4206"/>
    <cellStyle name="20% - Акцент3 46 2 2 2" xfId="4207"/>
    <cellStyle name="20% - Акцент3 46 2 3" xfId="4208"/>
    <cellStyle name="20% - Акцент3 46 3" xfId="4209"/>
    <cellStyle name="20% - Акцент3 46 3 2" xfId="4210"/>
    <cellStyle name="20% - Акцент3 46 3 2 2" xfId="4211"/>
    <cellStyle name="20% - Акцент3 46 3 3" xfId="4212"/>
    <cellStyle name="20% - Акцент3 46 4" xfId="4213"/>
    <cellStyle name="20% - Акцент3 46 4 2" xfId="4214"/>
    <cellStyle name="20% - Акцент3 46 5" xfId="4215"/>
    <cellStyle name="20% - Акцент3 47" xfId="4216"/>
    <cellStyle name="20% - Акцент3 47 2" xfId="4217"/>
    <cellStyle name="20% - Акцент3 47 2 2" xfId="4218"/>
    <cellStyle name="20% - Акцент3 47 2 2 2" xfId="4219"/>
    <cellStyle name="20% - Акцент3 47 2 3" xfId="4220"/>
    <cellStyle name="20% - Акцент3 47 3" xfId="4221"/>
    <cellStyle name="20% - Акцент3 47 3 2" xfId="4222"/>
    <cellStyle name="20% - Акцент3 47 3 2 2" xfId="4223"/>
    <cellStyle name="20% - Акцент3 47 3 3" xfId="4224"/>
    <cellStyle name="20% - Акцент3 47 4" xfId="4225"/>
    <cellStyle name="20% - Акцент3 47 4 2" xfId="4226"/>
    <cellStyle name="20% - Акцент3 47 5" xfId="4227"/>
    <cellStyle name="20% - Акцент3 48" xfId="4228"/>
    <cellStyle name="20% - Акцент3 48 2" xfId="4229"/>
    <cellStyle name="20% - Акцент3 48 2 2" xfId="4230"/>
    <cellStyle name="20% - Акцент3 48 2 2 2" xfId="4231"/>
    <cellStyle name="20% - Акцент3 48 2 3" xfId="4232"/>
    <cellStyle name="20% - Акцент3 48 3" xfId="4233"/>
    <cellStyle name="20% - Акцент3 48 3 2" xfId="4234"/>
    <cellStyle name="20% - Акцент3 48 3 2 2" xfId="4235"/>
    <cellStyle name="20% - Акцент3 48 3 3" xfId="4236"/>
    <cellStyle name="20% - Акцент3 48 4" xfId="4237"/>
    <cellStyle name="20% - Акцент3 48 4 2" xfId="4238"/>
    <cellStyle name="20% - Акцент3 48 5" xfId="4239"/>
    <cellStyle name="20% - Акцент3 49" xfId="4240"/>
    <cellStyle name="20% - Акцент3 49 2" xfId="4241"/>
    <cellStyle name="20% - Акцент3 49 2 2" xfId="4242"/>
    <cellStyle name="20% - Акцент3 49 2 2 2" xfId="4243"/>
    <cellStyle name="20% - Акцент3 49 2 3" xfId="4244"/>
    <cellStyle name="20% - Акцент3 49 3" xfId="4245"/>
    <cellStyle name="20% - Акцент3 49 3 2" xfId="4246"/>
    <cellStyle name="20% - Акцент3 49 3 2 2" xfId="4247"/>
    <cellStyle name="20% - Акцент3 49 3 3" xfId="4248"/>
    <cellStyle name="20% - Акцент3 49 4" xfId="4249"/>
    <cellStyle name="20% - Акцент3 49 4 2" xfId="4250"/>
    <cellStyle name="20% - Акцент3 49 5" xfId="4251"/>
    <cellStyle name="20% - Акцент3 5" xfId="4252"/>
    <cellStyle name="20% - Акцент3 5 2" xfId="4253"/>
    <cellStyle name="20% - Акцент3 5 2 2" xfId="4254"/>
    <cellStyle name="20% - Акцент3 5 2 2 2" xfId="4255"/>
    <cellStyle name="20% - Акцент3 5 2 2 2 2" xfId="4256"/>
    <cellStyle name="20% - Акцент3 5 2 2 3" xfId="4257"/>
    <cellStyle name="20% - Акцент3 5 2 3" xfId="4258"/>
    <cellStyle name="20% - Акцент3 5 2 3 2" xfId="4259"/>
    <cellStyle name="20% - Акцент3 5 2 3 2 2" xfId="4260"/>
    <cellStyle name="20% - Акцент3 5 2 3 3" xfId="4261"/>
    <cellStyle name="20% - Акцент3 5 2 4" xfId="4262"/>
    <cellStyle name="20% - Акцент3 5 2 4 2" xfId="4263"/>
    <cellStyle name="20% - Акцент3 5 2 5" xfId="4264"/>
    <cellStyle name="20% - Акцент3 5 3" xfId="4265"/>
    <cellStyle name="20% - Акцент3 5 3 2" xfId="4266"/>
    <cellStyle name="20% - Акцент3 5 3 2 2" xfId="4267"/>
    <cellStyle name="20% - Акцент3 5 3 2 2 2" xfId="4268"/>
    <cellStyle name="20% - Акцент3 5 3 2 3" xfId="4269"/>
    <cellStyle name="20% - Акцент3 5 3 3" xfId="4270"/>
    <cellStyle name="20% - Акцент3 5 3 3 2" xfId="4271"/>
    <cellStyle name="20% - Акцент3 5 3 3 2 2" xfId="4272"/>
    <cellStyle name="20% - Акцент3 5 3 3 3" xfId="4273"/>
    <cellStyle name="20% - Акцент3 5 3 4" xfId="4274"/>
    <cellStyle name="20% - Акцент3 5 3 4 2" xfId="4275"/>
    <cellStyle name="20% - Акцент3 5 3 5" xfId="4276"/>
    <cellStyle name="20% - Акцент3 5 4" xfId="4277"/>
    <cellStyle name="20% - Акцент3 5 4 2" xfId="4278"/>
    <cellStyle name="20% - Акцент3 5 4 2 2" xfId="4279"/>
    <cellStyle name="20% - Акцент3 5 4 2 2 2" xfId="4280"/>
    <cellStyle name="20% - Акцент3 5 4 2 3" xfId="4281"/>
    <cellStyle name="20% - Акцент3 5 4 3" xfId="4282"/>
    <cellStyle name="20% - Акцент3 5 4 3 2" xfId="4283"/>
    <cellStyle name="20% - Акцент3 5 4 3 2 2" xfId="4284"/>
    <cellStyle name="20% - Акцент3 5 4 3 3" xfId="4285"/>
    <cellStyle name="20% - Акцент3 5 4 4" xfId="4286"/>
    <cellStyle name="20% - Акцент3 5 4 4 2" xfId="4287"/>
    <cellStyle name="20% - Акцент3 5 4 5" xfId="4288"/>
    <cellStyle name="20% - Акцент3 5 5" xfId="4289"/>
    <cellStyle name="20% - Акцент3 5 5 2" xfId="4290"/>
    <cellStyle name="20% - Акцент3 5 5 2 2" xfId="4291"/>
    <cellStyle name="20% - Акцент3 5 5 2 2 2" xfId="4292"/>
    <cellStyle name="20% - Акцент3 5 5 2 3" xfId="4293"/>
    <cellStyle name="20% - Акцент3 5 5 3" xfId="4294"/>
    <cellStyle name="20% - Акцент3 5 5 3 2" xfId="4295"/>
    <cellStyle name="20% - Акцент3 5 5 3 2 2" xfId="4296"/>
    <cellStyle name="20% - Акцент3 5 5 3 3" xfId="4297"/>
    <cellStyle name="20% - Акцент3 5 5 4" xfId="4298"/>
    <cellStyle name="20% - Акцент3 5 5 4 2" xfId="4299"/>
    <cellStyle name="20% - Акцент3 5 5 5" xfId="4300"/>
    <cellStyle name="20% - Акцент3 5 6" xfId="4301"/>
    <cellStyle name="20% - Акцент3 5 6 2" xfId="4302"/>
    <cellStyle name="20% - Акцент3 5 6 2 2" xfId="4303"/>
    <cellStyle name="20% - Акцент3 5 6 3" xfId="4304"/>
    <cellStyle name="20% - Акцент3 5 7" xfId="4305"/>
    <cellStyle name="20% - Акцент3 5 7 2" xfId="4306"/>
    <cellStyle name="20% - Акцент3 5 7 2 2" xfId="4307"/>
    <cellStyle name="20% - Акцент3 5 7 3" xfId="4308"/>
    <cellStyle name="20% - Акцент3 5 8" xfId="4309"/>
    <cellStyle name="20% - Акцент3 5 8 2" xfId="4310"/>
    <cellStyle name="20% - Акцент3 5 9" xfId="4311"/>
    <cellStyle name="20% - Акцент3 50" xfId="4312"/>
    <cellStyle name="20% - Акцент3 50 2" xfId="4313"/>
    <cellStyle name="20% - Акцент3 50 2 2" xfId="4314"/>
    <cellStyle name="20% - Акцент3 50 2 2 2" xfId="4315"/>
    <cellStyle name="20% - Акцент3 50 2 3" xfId="4316"/>
    <cellStyle name="20% - Акцент3 50 3" xfId="4317"/>
    <cellStyle name="20% - Акцент3 50 3 2" xfId="4318"/>
    <cellStyle name="20% - Акцент3 50 3 2 2" xfId="4319"/>
    <cellStyle name="20% - Акцент3 50 3 3" xfId="4320"/>
    <cellStyle name="20% - Акцент3 50 4" xfId="4321"/>
    <cellStyle name="20% - Акцент3 50 4 2" xfId="4322"/>
    <cellStyle name="20% - Акцент3 50 5" xfId="4323"/>
    <cellStyle name="20% - Акцент3 51" xfId="4324"/>
    <cellStyle name="20% - Акцент3 51 2" xfId="4325"/>
    <cellStyle name="20% - Акцент3 51 2 2" xfId="4326"/>
    <cellStyle name="20% - Акцент3 51 2 2 2" xfId="4327"/>
    <cellStyle name="20% - Акцент3 51 2 3" xfId="4328"/>
    <cellStyle name="20% - Акцент3 51 3" xfId="4329"/>
    <cellStyle name="20% - Акцент3 51 3 2" xfId="4330"/>
    <cellStyle name="20% - Акцент3 51 3 2 2" xfId="4331"/>
    <cellStyle name="20% - Акцент3 51 3 3" xfId="4332"/>
    <cellStyle name="20% - Акцент3 51 4" xfId="4333"/>
    <cellStyle name="20% - Акцент3 51 4 2" xfId="4334"/>
    <cellStyle name="20% - Акцент3 51 5" xfId="4335"/>
    <cellStyle name="20% - Акцент3 52" xfId="4336"/>
    <cellStyle name="20% - Акцент3 52 2" xfId="4337"/>
    <cellStyle name="20% - Акцент3 52 2 2" xfId="4338"/>
    <cellStyle name="20% - Акцент3 52 2 2 2" xfId="4339"/>
    <cellStyle name="20% - Акцент3 52 2 3" xfId="4340"/>
    <cellStyle name="20% - Акцент3 52 3" xfId="4341"/>
    <cellStyle name="20% - Акцент3 52 3 2" xfId="4342"/>
    <cellStyle name="20% - Акцент3 52 3 2 2" xfId="4343"/>
    <cellStyle name="20% - Акцент3 52 3 3" xfId="4344"/>
    <cellStyle name="20% - Акцент3 52 4" xfId="4345"/>
    <cellStyle name="20% - Акцент3 52 4 2" xfId="4346"/>
    <cellStyle name="20% - Акцент3 52 5" xfId="4347"/>
    <cellStyle name="20% - Акцент3 53" xfId="4348"/>
    <cellStyle name="20% - Акцент3 53 2" xfId="4349"/>
    <cellStyle name="20% - Акцент3 53 2 2" xfId="4350"/>
    <cellStyle name="20% - Акцент3 53 2 2 2" xfId="4351"/>
    <cellStyle name="20% - Акцент3 53 2 3" xfId="4352"/>
    <cellStyle name="20% - Акцент3 53 3" xfId="4353"/>
    <cellStyle name="20% - Акцент3 53 3 2" xfId="4354"/>
    <cellStyle name="20% - Акцент3 53 3 2 2" xfId="4355"/>
    <cellStyle name="20% - Акцент3 53 3 3" xfId="4356"/>
    <cellStyle name="20% - Акцент3 53 4" xfId="4357"/>
    <cellStyle name="20% - Акцент3 53 4 2" xfId="4358"/>
    <cellStyle name="20% - Акцент3 53 5" xfId="4359"/>
    <cellStyle name="20% - Акцент3 54" xfId="4360"/>
    <cellStyle name="20% - Акцент3 54 2" xfId="4361"/>
    <cellStyle name="20% - Акцент3 54 2 2" xfId="4362"/>
    <cellStyle name="20% - Акцент3 54 2 2 2" xfId="4363"/>
    <cellStyle name="20% - Акцент3 54 2 3" xfId="4364"/>
    <cellStyle name="20% - Акцент3 54 3" xfId="4365"/>
    <cellStyle name="20% - Акцент3 54 3 2" xfId="4366"/>
    <cellStyle name="20% - Акцент3 54 3 2 2" xfId="4367"/>
    <cellStyle name="20% - Акцент3 54 3 3" xfId="4368"/>
    <cellStyle name="20% - Акцент3 54 4" xfId="4369"/>
    <cellStyle name="20% - Акцент3 54 4 2" xfId="4370"/>
    <cellStyle name="20% - Акцент3 54 5" xfId="4371"/>
    <cellStyle name="20% - Акцент3 55" xfId="4372"/>
    <cellStyle name="20% - Акцент3 55 2" xfId="4373"/>
    <cellStyle name="20% - Акцент3 55 2 2" xfId="4374"/>
    <cellStyle name="20% - Акцент3 55 2 2 2" xfId="4375"/>
    <cellStyle name="20% - Акцент3 55 2 3" xfId="4376"/>
    <cellStyle name="20% - Акцент3 55 3" xfId="4377"/>
    <cellStyle name="20% - Акцент3 55 3 2" xfId="4378"/>
    <cellStyle name="20% - Акцент3 55 3 2 2" xfId="4379"/>
    <cellStyle name="20% - Акцент3 55 3 3" xfId="4380"/>
    <cellStyle name="20% - Акцент3 55 4" xfId="4381"/>
    <cellStyle name="20% - Акцент3 55 4 2" xfId="4382"/>
    <cellStyle name="20% - Акцент3 55 5" xfId="4383"/>
    <cellStyle name="20% - Акцент3 56" xfId="4384"/>
    <cellStyle name="20% - Акцент3 56 2" xfId="4385"/>
    <cellStyle name="20% - Акцент3 56 2 2" xfId="4386"/>
    <cellStyle name="20% - Акцент3 56 2 2 2" xfId="4387"/>
    <cellStyle name="20% - Акцент3 56 2 3" xfId="4388"/>
    <cellStyle name="20% - Акцент3 56 3" xfId="4389"/>
    <cellStyle name="20% - Акцент3 56 3 2" xfId="4390"/>
    <cellStyle name="20% - Акцент3 56 3 2 2" xfId="4391"/>
    <cellStyle name="20% - Акцент3 56 3 3" xfId="4392"/>
    <cellStyle name="20% - Акцент3 56 4" xfId="4393"/>
    <cellStyle name="20% - Акцент3 56 4 2" xfId="4394"/>
    <cellStyle name="20% - Акцент3 56 5" xfId="4395"/>
    <cellStyle name="20% - Акцент3 57" xfId="4396"/>
    <cellStyle name="20% - Акцент3 57 2" xfId="4397"/>
    <cellStyle name="20% - Акцент3 57 2 2" xfId="4398"/>
    <cellStyle name="20% - Акцент3 57 2 2 2" xfId="4399"/>
    <cellStyle name="20% - Акцент3 57 2 3" xfId="4400"/>
    <cellStyle name="20% - Акцент3 57 3" xfId="4401"/>
    <cellStyle name="20% - Акцент3 57 3 2" xfId="4402"/>
    <cellStyle name="20% - Акцент3 57 3 2 2" xfId="4403"/>
    <cellStyle name="20% - Акцент3 57 3 3" xfId="4404"/>
    <cellStyle name="20% - Акцент3 57 4" xfId="4405"/>
    <cellStyle name="20% - Акцент3 57 4 2" xfId="4406"/>
    <cellStyle name="20% - Акцент3 57 5" xfId="4407"/>
    <cellStyle name="20% - Акцент3 58" xfId="4408"/>
    <cellStyle name="20% - Акцент3 58 2" xfId="4409"/>
    <cellStyle name="20% - Акцент3 58 2 2" xfId="4410"/>
    <cellStyle name="20% - Акцент3 58 2 2 2" xfId="4411"/>
    <cellStyle name="20% - Акцент3 58 2 3" xfId="4412"/>
    <cellStyle name="20% - Акцент3 58 3" xfId="4413"/>
    <cellStyle name="20% - Акцент3 58 3 2" xfId="4414"/>
    <cellStyle name="20% - Акцент3 58 3 2 2" xfId="4415"/>
    <cellStyle name="20% - Акцент3 58 3 3" xfId="4416"/>
    <cellStyle name="20% - Акцент3 58 4" xfId="4417"/>
    <cellStyle name="20% - Акцент3 58 4 2" xfId="4418"/>
    <cellStyle name="20% - Акцент3 58 5" xfId="4419"/>
    <cellStyle name="20% - Акцент3 59" xfId="4420"/>
    <cellStyle name="20% - Акцент3 59 2" xfId="4421"/>
    <cellStyle name="20% - Акцент3 59 2 2" xfId="4422"/>
    <cellStyle name="20% - Акцент3 59 2 2 2" xfId="4423"/>
    <cellStyle name="20% - Акцент3 59 2 3" xfId="4424"/>
    <cellStyle name="20% - Акцент3 59 3" xfId="4425"/>
    <cellStyle name="20% - Акцент3 59 3 2" xfId="4426"/>
    <cellStyle name="20% - Акцент3 59 3 2 2" xfId="4427"/>
    <cellStyle name="20% - Акцент3 59 3 3" xfId="4428"/>
    <cellStyle name="20% - Акцент3 59 4" xfId="4429"/>
    <cellStyle name="20% - Акцент3 59 4 2" xfId="4430"/>
    <cellStyle name="20% - Акцент3 59 5" xfId="4431"/>
    <cellStyle name="20% - Акцент3 6" xfId="4432"/>
    <cellStyle name="20% - Акцент3 6 2" xfId="4433"/>
    <cellStyle name="20% - Акцент3 6 2 2" xfId="4434"/>
    <cellStyle name="20% - Акцент3 6 2 2 2" xfId="4435"/>
    <cellStyle name="20% - Акцент3 6 2 2 2 2" xfId="4436"/>
    <cellStyle name="20% - Акцент3 6 2 2 3" xfId="4437"/>
    <cellStyle name="20% - Акцент3 6 2 3" xfId="4438"/>
    <cellStyle name="20% - Акцент3 6 2 3 2" xfId="4439"/>
    <cellStyle name="20% - Акцент3 6 2 3 2 2" xfId="4440"/>
    <cellStyle name="20% - Акцент3 6 2 3 3" xfId="4441"/>
    <cellStyle name="20% - Акцент3 6 2 4" xfId="4442"/>
    <cellStyle name="20% - Акцент3 6 2 4 2" xfId="4443"/>
    <cellStyle name="20% - Акцент3 6 2 5" xfId="4444"/>
    <cellStyle name="20% - Акцент3 6 3" xfId="4445"/>
    <cellStyle name="20% - Акцент3 6 3 2" xfId="4446"/>
    <cellStyle name="20% - Акцент3 6 3 2 2" xfId="4447"/>
    <cellStyle name="20% - Акцент3 6 3 2 2 2" xfId="4448"/>
    <cellStyle name="20% - Акцент3 6 3 2 3" xfId="4449"/>
    <cellStyle name="20% - Акцент3 6 3 3" xfId="4450"/>
    <cellStyle name="20% - Акцент3 6 3 3 2" xfId="4451"/>
    <cellStyle name="20% - Акцент3 6 3 3 2 2" xfId="4452"/>
    <cellStyle name="20% - Акцент3 6 3 3 3" xfId="4453"/>
    <cellStyle name="20% - Акцент3 6 3 4" xfId="4454"/>
    <cellStyle name="20% - Акцент3 6 3 4 2" xfId="4455"/>
    <cellStyle name="20% - Акцент3 6 3 5" xfId="4456"/>
    <cellStyle name="20% - Акцент3 6 4" xfId="4457"/>
    <cellStyle name="20% - Акцент3 6 4 2" xfId="4458"/>
    <cellStyle name="20% - Акцент3 6 4 2 2" xfId="4459"/>
    <cellStyle name="20% - Акцент3 6 4 2 2 2" xfId="4460"/>
    <cellStyle name="20% - Акцент3 6 4 2 3" xfId="4461"/>
    <cellStyle name="20% - Акцент3 6 4 3" xfId="4462"/>
    <cellStyle name="20% - Акцент3 6 4 3 2" xfId="4463"/>
    <cellStyle name="20% - Акцент3 6 4 3 2 2" xfId="4464"/>
    <cellStyle name="20% - Акцент3 6 4 3 3" xfId="4465"/>
    <cellStyle name="20% - Акцент3 6 4 4" xfId="4466"/>
    <cellStyle name="20% - Акцент3 6 4 4 2" xfId="4467"/>
    <cellStyle name="20% - Акцент3 6 4 5" xfId="4468"/>
    <cellStyle name="20% - Акцент3 6 5" xfId="4469"/>
    <cellStyle name="20% - Акцент3 6 5 2" xfId="4470"/>
    <cellStyle name="20% - Акцент3 6 5 2 2" xfId="4471"/>
    <cellStyle name="20% - Акцент3 6 5 2 2 2" xfId="4472"/>
    <cellStyle name="20% - Акцент3 6 5 2 3" xfId="4473"/>
    <cellStyle name="20% - Акцент3 6 5 3" xfId="4474"/>
    <cellStyle name="20% - Акцент3 6 5 3 2" xfId="4475"/>
    <cellStyle name="20% - Акцент3 6 5 3 2 2" xfId="4476"/>
    <cellStyle name="20% - Акцент3 6 5 3 3" xfId="4477"/>
    <cellStyle name="20% - Акцент3 6 5 4" xfId="4478"/>
    <cellStyle name="20% - Акцент3 6 5 4 2" xfId="4479"/>
    <cellStyle name="20% - Акцент3 6 5 5" xfId="4480"/>
    <cellStyle name="20% - Акцент3 6 6" xfId="4481"/>
    <cellStyle name="20% - Акцент3 6 6 2" xfId="4482"/>
    <cellStyle name="20% - Акцент3 6 6 2 2" xfId="4483"/>
    <cellStyle name="20% - Акцент3 6 6 3" xfId="4484"/>
    <cellStyle name="20% - Акцент3 6 7" xfId="4485"/>
    <cellStyle name="20% - Акцент3 6 7 2" xfId="4486"/>
    <cellStyle name="20% - Акцент3 6 7 2 2" xfId="4487"/>
    <cellStyle name="20% - Акцент3 6 7 3" xfId="4488"/>
    <cellStyle name="20% - Акцент3 6 8" xfId="4489"/>
    <cellStyle name="20% - Акцент3 6 8 2" xfId="4490"/>
    <cellStyle name="20% - Акцент3 6 9" xfId="4491"/>
    <cellStyle name="20% - Акцент3 60" xfId="4492"/>
    <cellStyle name="20% - Акцент3 60 2" xfId="4493"/>
    <cellStyle name="20% - Акцент3 60 2 2" xfId="4494"/>
    <cellStyle name="20% - Акцент3 60 2 2 2" xfId="4495"/>
    <cellStyle name="20% - Акцент3 60 2 3" xfId="4496"/>
    <cellStyle name="20% - Акцент3 60 3" xfId="4497"/>
    <cellStyle name="20% - Акцент3 60 3 2" xfId="4498"/>
    <cellStyle name="20% - Акцент3 60 3 2 2" xfId="4499"/>
    <cellStyle name="20% - Акцент3 60 3 3" xfId="4500"/>
    <cellStyle name="20% - Акцент3 60 4" xfId="4501"/>
    <cellStyle name="20% - Акцент3 60 4 2" xfId="4502"/>
    <cellStyle name="20% - Акцент3 60 5" xfId="4503"/>
    <cellStyle name="20% - Акцент3 61" xfId="4504"/>
    <cellStyle name="20% - Акцент3 61 2" xfId="4505"/>
    <cellStyle name="20% - Акцент3 61 2 2" xfId="4506"/>
    <cellStyle name="20% - Акцент3 61 2 2 2" xfId="4507"/>
    <cellStyle name="20% - Акцент3 61 2 3" xfId="4508"/>
    <cellStyle name="20% - Акцент3 61 3" xfId="4509"/>
    <cellStyle name="20% - Акцент3 61 3 2" xfId="4510"/>
    <cellStyle name="20% - Акцент3 61 3 2 2" xfId="4511"/>
    <cellStyle name="20% - Акцент3 61 3 3" xfId="4512"/>
    <cellStyle name="20% - Акцент3 61 4" xfId="4513"/>
    <cellStyle name="20% - Акцент3 61 4 2" xfId="4514"/>
    <cellStyle name="20% - Акцент3 61 5" xfId="4515"/>
    <cellStyle name="20% - Акцент3 62" xfId="4516"/>
    <cellStyle name="20% - Акцент3 62 2" xfId="4517"/>
    <cellStyle name="20% - Акцент3 62 2 2" xfId="4518"/>
    <cellStyle name="20% - Акцент3 62 2 2 2" xfId="4519"/>
    <cellStyle name="20% - Акцент3 62 2 3" xfId="4520"/>
    <cellStyle name="20% - Акцент3 62 3" xfId="4521"/>
    <cellStyle name="20% - Акцент3 62 3 2" xfId="4522"/>
    <cellStyle name="20% - Акцент3 62 3 2 2" xfId="4523"/>
    <cellStyle name="20% - Акцент3 62 3 3" xfId="4524"/>
    <cellStyle name="20% - Акцент3 62 4" xfId="4525"/>
    <cellStyle name="20% - Акцент3 62 4 2" xfId="4526"/>
    <cellStyle name="20% - Акцент3 62 5" xfId="4527"/>
    <cellStyle name="20% - Акцент3 63" xfId="4528"/>
    <cellStyle name="20% - Акцент3 63 2" xfId="4529"/>
    <cellStyle name="20% - Акцент3 63 2 2" xfId="4530"/>
    <cellStyle name="20% - Акцент3 63 2 2 2" xfId="4531"/>
    <cellStyle name="20% - Акцент3 63 2 3" xfId="4532"/>
    <cellStyle name="20% - Акцент3 63 3" xfId="4533"/>
    <cellStyle name="20% - Акцент3 63 3 2" xfId="4534"/>
    <cellStyle name="20% - Акцент3 63 3 2 2" xfId="4535"/>
    <cellStyle name="20% - Акцент3 63 3 3" xfId="4536"/>
    <cellStyle name="20% - Акцент3 63 4" xfId="4537"/>
    <cellStyle name="20% - Акцент3 63 4 2" xfId="4538"/>
    <cellStyle name="20% - Акцент3 63 5" xfId="4539"/>
    <cellStyle name="20% - Акцент3 64" xfId="4540"/>
    <cellStyle name="20% - Акцент3 64 2" xfId="4541"/>
    <cellStyle name="20% - Акцент3 64 2 2" xfId="4542"/>
    <cellStyle name="20% - Акцент3 64 2 2 2" xfId="4543"/>
    <cellStyle name="20% - Акцент3 64 2 3" xfId="4544"/>
    <cellStyle name="20% - Акцент3 64 3" xfId="4545"/>
    <cellStyle name="20% - Акцент3 64 3 2" xfId="4546"/>
    <cellStyle name="20% - Акцент3 64 3 2 2" xfId="4547"/>
    <cellStyle name="20% - Акцент3 64 3 3" xfId="4548"/>
    <cellStyle name="20% - Акцент3 64 4" xfId="4549"/>
    <cellStyle name="20% - Акцент3 64 4 2" xfId="4550"/>
    <cellStyle name="20% - Акцент3 64 5" xfId="4551"/>
    <cellStyle name="20% - Акцент3 65" xfId="4552"/>
    <cellStyle name="20% - Акцент3 65 2" xfId="4553"/>
    <cellStyle name="20% - Акцент3 65 2 2" xfId="4554"/>
    <cellStyle name="20% - Акцент3 65 2 2 2" xfId="4555"/>
    <cellStyle name="20% - Акцент3 65 2 3" xfId="4556"/>
    <cellStyle name="20% - Акцент3 65 3" xfId="4557"/>
    <cellStyle name="20% - Акцент3 65 3 2" xfId="4558"/>
    <cellStyle name="20% - Акцент3 65 3 2 2" xfId="4559"/>
    <cellStyle name="20% - Акцент3 65 3 3" xfId="4560"/>
    <cellStyle name="20% - Акцент3 65 4" xfId="4561"/>
    <cellStyle name="20% - Акцент3 65 4 2" xfId="4562"/>
    <cellStyle name="20% - Акцент3 65 5" xfId="4563"/>
    <cellStyle name="20% - Акцент3 66" xfId="4564"/>
    <cellStyle name="20% - Акцент3 66 2" xfId="4565"/>
    <cellStyle name="20% - Акцент3 66 2 2" xfId="4566"/>
    <cellStyle name="20% - Акцент3 66 2 2 2" xfId="4567"/>
    <cellStyle name="20% - Акцент3 66 2 3" xfId="4568"/>
    <cellStyle name="20% - Акцент3 66 3" xfId="4569"/>
    <cellStyle name="20% - Акцент3 66 3 2" xfId="4570"/>
    <cellStyle name="20% - Акцент3 66 3 2 2" xfId="4571"/>
    <cellStyle name="20% - Акцент3 66 3 3" xfId="4572"/>
    <cellStyle name="20% - Акцент3 66 4" xfId="4573"/>
    <cellStyle name="20% - Акцент3 66 4 2" xfId="4574"/>
    <cellStyle name="20% - Акцент3 66 5" xfId="4575"/>
    <cellStyle name="20% - Акцент3 67" xfId="4576"/>
    <cellStyle name="20% - Акцент3 67 2" xfId="4577"/>
    <cellStyle name="20% - Акцент3 67 2 2" xfId="4578"/>
    <cellStyle name="20% - Акцент3 67 2 2 2" xfId="4579"/>
    <cellStyle name="20% - Акцент3 67 2 3" xfId="4580"/>
    <cellStyle name="20% - Акцент3 67 3" xfId="4581"/>
    <cellStyle name="20% - Акцент3 67 3 2" xfId="4582"/>
    <cellStyle name="20% - Акцент3 67 3 2 2" xfId="4583"/>
    <cellStyle name="20% - Акцент3 67 3 3" xfId="4584"/>
    <cellStyle name="20% - Акцент3 67 4" xfId="4585"/>
    <cellStyle name="20% - Акцент3 67 4 2" xfId="4586"/>
    <cellStyle name="20% - Акцент3 67 5" xfId="4587"/>
    <cellStyle name="20% - Акцент3 68" xfId="4588"/>
    <cellStyle name="20% - Акцент3 68 2" xfId="4589"/>
    <cellStyle name="20% - Акцент3 68 2 2" xfId="4590"/>
    <cellStyle name="20% - Акцент3 68 2 2 2" xfId="4591"/>
    <cellStyle name="20% - Акцент3 68 2 3" xfId="4592"/>
    <cellStyle name="20% - Акцент3 68 3" xfId="4593"/>
    <cellStyle name="20% - Акцент3 68 3 2" xfId="4594"/>
    <cellStyle name="20% - Акцент3 68 3 2 2" xfId="4595"/>
    <cellStyle name="20% - Акцент3 68 3 3" xfId="4596"/>
    <cellStyle name="20% - Акцент3 68 4" xfId="4597"/>
    <cellStyle name="20% - Акцент3 68 4 2" xfId="4598"/>
    <cellStyle name="20% - Акцент3 68 5" xfId="4599"/>
    <cellStyle name="20% - Акцент3 69" xfId="4600"/>
    <cellStyle name="20% - Акцент3 69 2" xfId="4601"/>
    <cellStyle name="20% - Акцент3 69 2 2" xfId="4602"/>
    <cellStyle name="20% - Акцент3 69 2 2 2" xfId="4603"/>
    <cellStyle name="20% - Акцент3 69 2 3" xfId="4604"/>
    <cellStyle name="20% - Акцент3 69 3" xfId="4605"/>
    <cellStyle name="20% - Акцент3 69 3 2" xfId="4606"/>
    <cellStyle name="20% - Акцент3 69 3 2 2" xfId="4607"/>
    <cellStyle name="20% - Акцент3 69 3 3" xfId="4608"/>
    <cellStyle name="20% - Акцент3 69 4" xfId="4609"/>
    <cellStyle name="20% - Акцент3 69 4 2" xfId="4610"/>
    <cellStyle name="20% - Акцент3 69 5" xfId="4611"/>
    <cellStyle name="20% - Акцент3 7" xfId="4612"/>
    <cellStyle name="20% - Акцент3 7 2" xfId="4613"/>
    <cellStyle name="20% - Акцент3 7 2 2" xfId="4614"/>
    <cellStyle name="20% - Акцент3 7 2 2 2" xfId="4615"/>
    <cellStyle name="20% - Акцент3 7 2 2 2 2" xfId="4616"/>
    <cellStyle name="20% - Акцент3 7 2 2 3" xfId="4617"/>
    <cellStyle name="20% - Акцент3 7 2 3" xfId="4618"/>
    <cellStyle name="20% - Акцент3 7 2 3 2" xfId="4619"/>
    <cellStyle name="20% - Акцент3 7 2 3 2 2" xfId="4620"/>
    <cellStyle name="20% - Акцент3 7 2 3 3" xfId="4621"/>
    <cellStyle name="20% - Акцент3 7 2 4" xfId="4622"/>
    <cellStyle name="20% - Акцент3 7 2 4 2" xfId="4623"/>
    <cellStyle name="20% - Акцент3 7 2 5" xfId="4624"/>
    <cellStyle name="20% - Акцент3 7 3" xfId="4625"/>
    <cellStyle name="20% - Акцент3 7 3 2" xfId="4626"/>
    <cellStyle name="20% - Акцент3 7 3 2 2" xfId="4627"/>
    <cellStyle name="20% - Акцент3 7 3 2 2 2" xfId="4628"/>
    <cellStyle name="20% - Акцент3 7 3 2 3" xfId="4629"/>
    <cellStyle name="20% - Акцент3 7 3 3" xfId="4630"/>
    <cellStyle name="20% - Акцент3 7 3 3 2" xfId="4631"/>
    <cellStyle name="20% - Акцент3 7 3 3 2 2" xfId="4632"/>
    <cellStyle name="20% - Акцент3 7 3 3 3" xfId="4633"/>
    <cellStyle name="20% - Акцент3 7 3 4" xfId="4634"/>
    <cellStyle name="20% - Акцент3 7 3 4 2" xfId="4635"/>
    <cellStyle name="20% - Акцент3 7 3 5" xfId="4636"/>
    <cellStyle name="20% - Акцент3 7 4" xfId="4637"/>
    <cellStyle name="20% - Акцент3 7 4 2" xfId="4638"/>
    <cellStyle name="20% - Акцент3 7 4 2 2" xfId="4639"/>
    <cellStyle name="20% - Акцент3 7 4 2 2 2" xfId="4640"/>
    <cellStyle name="20% - Акцент3 7 4 2 3" xfId="4641"/>
    <cellStyle name="20% - Акцент3 7 4 3" xfId="4642"/>
    <cellStyle name="20% - Акцент3 7 4 3 2" xfId="4643"/>
    <cellStyle name="20% - Акцент3 7 4 3 2 2" xfId="4644"/>
    <cellStyle name="20% - Акцент3 7 4 3 3" xfId="4645"/>
    <cellStyle name="20% - Акцент3 7 4 4" xfId="4646"/>
    <cellStyle name="20% - Акцент3 7 4 4 2" xfId="4647"/>
    <cellStyle name="20% - Акцент3 7 4 5" xfId="4648"/>
    <cellStyle name="20% - Акцент3 7 5" xfId="4649"/>
    <cellStyle name="20% - Акцент3 7 5 2" xfId="4650"/>
    <cellStyle name="20% - Акцент3 7 5 2 2" xfId="4651"/>
    <cellStyle name="20% - Акцент3 7 5 2 2 2" xfId="4652"/>
    <cellStyle name="20% - Акцент3 7 5 2 3" xfId="4653"/>
    <cellStyle name="20% - Акцент3 7 5 3" xfId="4654"/>
    <cellStyle name="20% - Акцент3 7 5 3 2" xfId="4655"/>
    <cellStyle name="20% - Акцент3 7 5 3 2 2" xfId="4656"/>
    <cellStyle name="20% - Акцент3 7 5 3 3" xfId="4657"/>
    <cellStyle name="20% - Акцент3 7 5 4" xfId="4658"/>
    <cellStyle name="20% - Акцент3 7 5 4 2" xfId="4659"/>
    <cellStyle name="20% - Акцент3 7 5 5" xfId="4660"/>
    <cellStyle name="20% - Акцент3 7 6" xfId="4661"/>
    <cellStyle name="20% - Акцент3 7 6 2" xfId="4662"/>
    <cellStyle name="20% - Акцент3 7 6 2 2" xfId="4663"/>
    <cellStyle name="20% - Акцент3 7 6 3" xfId="4664"/>
    <cellStyle name="20% - Акцент3 7 7" xfId="4665"/>
    <cellStyle name="20% - Акцент3 7 7 2" xfId="4666"/>
    <cellStyle name="20% - Акцент3 7 7 2 2" xfId="4667"/>
    <cellStyle name="20% - Акцент3 7 7 3" xfId="4668"/>
    <cellStyle name="20% - Акцент3 7 8" xfId="4669"/>
    <cellStyle name="20% - Акцент3 7 8 2" xfId="4670"/>
    <cellStyle name="20% - Акцент3 7 9" xfId="4671"/>
    <cellStyle name="20% - Акцент3 70" xfId="4672"/>
    <cellStyle name="20% - Акцент3 70 2" xfId="4673"/>
    <cellStyle name="20% - Акцент3 70 2 2" xfId="4674"/>
    <cellStyle name="20% - Акцент3 70 2 2 2" xfId="4675"/>
    <cellStyle name="20% - Акцент3 70 2 3" xfId="4676"/>
    <cellStyle name="20% - Акцент3 70 3" xfId="4677"/>
    <cellStyle name="20% - Акцент3 70 3 2" xfId="4678"/>
    <cellStyle name="20% - Акцент3 70 3 2 2" xfId="4679"/>
    <cellStyle name="20% - Акцент3 70 3 3" xfId="4680"/>
    <cellStyle name="20% - Акцент3 70 4" xfId="4681"/>
    <cellStyle name="20% - Акцент3 70 4 2" xfId="4682"/>
    <cellStyle name="20% - Акцент3 70 5" xfId="4683"/>
    <cellStyle name="20% - Акцент3 71" xfId="4684"/>
    <cellStyle name="20% - Акцент3 71 2" xfId="4685"/>
    <cellStyle name="20% - Акцент3 71 2 2" xfId="4686"/>
    <cellStyle name="20% - Акцент3 71 2 2 2" xfId="4687"/>
    <cellStyle name="20% - Акцент3 71 2 3" xfId="4688"/>
    <cellStyle name="20% - Акцент3 71 3" xfId="4689"/>
    <cellStyle name="20% - Акцент3 71 3 2" xfId="4690"/>
    <cellStyle name="20% - Акцент3 71 3 2 2" xfId="4691"/>
    <cellStyle name="20% - Акцент3 71 3 3" xfId="4692"/>
    <cellStyle name="20% - Акцент3 71 4" xfId="4693"/>
    <cellStyle name="20% - Акцент3 71 4 2" xfId="4694"/>
    <cellStyle name="20% - Акцент3 71 5" xfId="4695"/>
    <cellStyle name="20% - Акцент3 72" xfId="4696"/>
    <cellStyle name="20% - Акцент3 72 2" xfId="4697"/>
    <cellStyle name="20% - Акцент3 72 2 2" xfId="4698"/>
    <cellStyle name="20% - Акцент3 72 2 2 2" xfId="4699"/>
    <cellStyle name="20% - Акцент3 72 2 3" xfId="4700"/>
    <cellStyle name="20% - Акцент3 72 3" xfId="4701"/>
    <cellStyle name="20% - Акцент3 72 3 2" xfId="4702"/>
    <cellStyle name="20% - Акцент3 72 3 2 2" xfId="4703"/>
    <cellStyle name="20% - Акцент3 72 3 3" xfId="4704"/>
    <cellStyle name="20% - Акцент3 72 4" xfId="4705"/>
    <cellStyle name="20% - Акцент3 72 4 2" xfId="4706"/>
    <cellStyle name="20% - Акцент3 72 5" xfId="4707"/>
    <cellStyle name="20% - Акцент3 73" xfId="4708"/>
    <cellStyle name="20% - Акцент3 73 2" xfId="4709"/>
    <cellStyle name="20% - Акцент3 73 2 2" xfId="4710"/>
    <cellStyle name="20% - Акцент3 73 2 2 2" xfId="4711"/>
    <cellStyle name="20% - Акцент3 73 2 3" xfId="4712"/>
    <cellStyle name="20% - Акцент3 73 3" xfId="4713"/>
    <cellStyle name="20% - Акцент3 73 3 2" xfId="4714"/>
    <cellStyle name="20% - Акцент3 73 3 2 2" xfId="4715"/>
    <cellStyle name="20% - Акцент3 73 3 3" xfId="4716"/>
    <cellStyle name="20% - Акцент3 73 4" xfId="4717"/>
    <cellStyle name="20% - Акцент3 73 4 2" xfId="4718"/>
    <cellStyle name="20% - Акцент3 73 5" xfId="4719"/>
    <cellStyle name="20% - Акцент3 74" xfId="4720"/>
    <cellStyle name="20% - Акцент3 74 2" xfId="4721"/>
    <cellStyle name="20% - Акцент3 74 2 2" xfId="4722"/>
    <cellStyle name="20% - Акцент3 74 2 2 2" xfId="4723"/>
    <cellStyle name="20% - Акцент3 74 2 3" xfId="4724"/>
    <cellStyle name="20% - Акцент3 74 3" xfId="4725"/>
    <cellStyle name="20% - Акцент3 74 3 2" xfId="4726"/>
    <cellStyle name="20% - Акцент3 74 3 2 2" xfId="4727"/>
    <cellStyle name="20% - Акцент3 74 3 3" xfId="4728"/>
    <cellStyle name="20% - Акцент3 74 4" xfId="4729"/>
    <cellStyle name="20% - Акцент3 74 4 2" xfId="4730"/>
    <cellStyle name="20% - Акцент3 74 5" xfId="4731"/>
    <cellStyle name="20% - Акцент3 75" xfId="4732"/>
    <cellStyle name="20% - Акцент3 75 2" xfId="4733"/>
    <cellStyle name="20% - Акцент3 75 2 2" xfId="4734"/>
    <cellStyle name="20% - Акцент3 75 2 2 2" xfId="4735"/>
    <cellStyle name="20% - Акцент3 75 2 3" xfId="4736"/>
    <cellStyle name="20% - Акцент3 75 3" xfId="4737"/>
    <cellStyle name="20% - Акцент3 75 3 2" xfId="4738"/>
    <cellStyle name="20% - Акцент3 75 3 2 2" xfId="4739"/>
    <cellStyle name="20% - Акцент3 75 3 3" xfId="4740"/>
    <cellStyle name="20% - Акцент3 75 4" xfId="4741"/>
    <cellStyle name="20% - Акцент3 75 4 2" xfId="4742"/>
    <cellStyle name="20% - Акцент3 75 5" xfId="4743"/>
    <cellStyle name="20% - Акцент3 76" xfId="4744"/>
    <cellStyle name="20% - Акцент3 76 2" xfId="4745"/>
    <cellStyle name="20% - Акцент3 76 2 2" xfId="4746"/>
    <cellStyle name="20% - Акцент3 76 2 2 2" xfId="4747"/>
    <cellStyle name="20% - Акцент3 76 2 3" xfId="4748"/>
    <cellStyle name="20% - Акцент3 76 3" xfId="4749"/>
    <cellStyle name="20% - Акцент3 76 3 2" xfId="4750"/>
    <cellStyle name="20% - Акцент3 76 3 2 2" xfId="4751"/>
    <cellStyle name="20% - Акцент3 76 3 3" xfId="4752"/>
    <cellStyle name="20% - Акцент3 76 4" xfId="4753"/>
    <cellStyle name="20% - Акцент3 76 4 2" xfId="4754"/>
    <cellStyle name="20% - Акцент3 76 5" xfId="4755"/>
    <cellStyle name="20% - Акцент3 77" xfId="4756"/>
    <cellStyle name="20% - Акцент3 77 2" xfId="4757"/>
    <cellStyle name="20% - Акцент3 77 2 2" xfId="4758"/>
    <cellStyle name="20% - Акцент3 77 2 2 2" xfId="4759"/>
    <cellStyle name="20% - Акцент3 77 2 3" xfId="4760"/>
    <cellStyle name="20% - Акцент3 77 3" xfId="4761"/>
    <cellStyle name="20% - Акцент3 77 3 2" xfId="4762"/>
    <cellStyle name="20% - Акцент3 77 3 2 2" xfId="4763"/>
    <cellStyle name="20% - Акцент3 77 3 3" xfId="4764"/>
    <cellStyle name="20% - Акцент3 77 4" xfId="4765"/>
    <cellStyle name="20% - Акцент3 77 4 2" xfId="4766"/>
    <cellStyle name="20% - Акцент3 77 5" xfId="4767"/>
    <cellStyle name="20% - Акцент3 78" xfId="4768"/>
    <cellStyle name="20% - Акцент3 78 2" xfId="4769"/>
    <cellStyle name="20% - Акцент3 78 2 2" xfId="4770"/>
    <cellStyle name="20% - Акцент3 78 2 2 2" xfId="4771"/>
    <cellStyle name="20% - Акцент3 78 2 3" xfId="4772"/>
    <cellStyle name="20% - Акцент3 78 3" xfId="4773"/>
    <cellStyle name="20% - Акцент3 78 3 2" xfId="4774"/>
    <cellStyle name="20% - Акцент3 78 3 2 2" xfId="4775"/>
    <cellStyle name="20% - Акцент3 78 3 3" xfId="4776"/>
    <cellStyle name="20% - Акцент3 78 4" xfId="4777"/>
    <cellStyle name="20% - Акцент3 78 4 2" xfId="4778"/>
    <cellStyle name="20% - Акцент3 78 5" xfId="4779"/>
    <cellStyle name="20% - Акцент3 79" xfId="4780"/>
    <cellStyle name="20% - Акцент3 79 2" xfId="4781"/>
    <cellStyle name="20% - Акцент3 79 2 2" xfId="4782"/>
    <cellStyle name="20% - Акцент3 79 2 2 2" xfId="4783"/>
    <cellStyle name="20% - Акцент3 79 2 3" xfId="4784"/>
    <cellStyle name="20% - Акцент3 79 3" xfId="4785"/>
    <cellStyle name="20% - Акцент3 79 3 2" xfId="4786"/>
    <cellStyle name="20% - Акцент3 79 3 2 2" xfId="4787"/>
    <cellStyle name="20% - Акцент3 79 3 3" xfId="4788"/>
    <cellStyle name="20% - Акцент3 79 4" xfId="4789"/>
    <cellStyle name="20% - Акцент3 79 4 2" xfId="4790"/>
    <cellStyle name="20% - Акцент3 79 5" xfId="4791"/>
    <cellStyle name="20% - Акцент3 8" xfId="4792"/>
    <cellStyle name="20% - Акцент3 8 2" xfId="4793"/>
    <cellStyle name="20% - Акцент3 8 2 2" xfId="4794"/>
    <cellStyle name="20% - Акцент3 8 2 2 2" xfId="4795"/>
    <cellStyle name="20% - Акцент3 8 2 2 2 2" xfId="4796"/>
    <cellStyle name="20% - Акцент3 8 2 2 3" xfId="4797"/>
    <cellStyle name="20% - Акцент3 8 2 3" xfId="4798"/>
    <cellStyle name="20% - Акцент3 8 2 3 2" xfId="4799"/>
    <cellStyle name="20% - Акцент3 8 2 3 2 2" xfId="4800"/>
    <cellStyle name="20% - Акцент3 8 2 3 3" xfId="4801"/>
    <cellStyle name="20% - Акцент3 8 2 4" xfId="4802"/>
    <cellStyle name="20% - Акцент3 8 2 4 2" xfId="4803"/>
    <cellStyle name="20% - Акцент3 8 2 5" xfId="4804"/>
    <cellStyle name="20% - Акцент3 8 3" xfId="4805"/>
    <cellStyle name="20% - Акцент3 8 3 2" xfId="4806"/>
    <cellStyle name="20% - Акцент3 8 3 2 2" xfId="4807"/>
    <cellStyle name="20% - Акцент3 8 3 2 2 2" xfId="4808"/>
    <cellStyle name="20% - Акцент3 8 3 2 3" xfId="4809"/>
    <cellStyle name="20% - Акцент3 8 3 3" xfId="4810"/>
    <cellStyle name="20% - Акцент3 8 3 3 2" xfId="4811"/>
    <cellStyle name="20% - Акцент3 8 3 3 2 2" xfId="4812"/>
    <cellStyle name="20% - Акцент3 8 3 3 3" xfId="4813"/>
    <cellStyle name="20% - Акцент3 8 3 4" xfId="4814"/>
    <cellStyle name="20% - Акцент3 8 3 4 2" xfId="4815"/>
    <cellStyle name="20% - Акцент3 8 3 5" xfId="4816"/>
    <cellStyle name="20% - Акцент3 8 4" xfId="4817"/>
    <cellStyle name="20% - Акцент3 8 4 2" xfId="4818"/>
    <cellStyle name="20% - Акцент3 8 4 2 2" xfId="4819"/>
    <cellStyle name="20% - Акцент3 8 4 2 2 2" xfId="4820"/>
    <cellStyle name="20% - Акцент3 8 4 2 3" xfId="4821"/>
    <cellStyle name="20% - Акцент3 8 4 3" xfId="4822"/>
    <cellStyle name="20% - Акцент3 8 4 3 2" xfId="4823"/>
    <cellStyle name="20% - Акцент3 8 4 3 2 2" xfId="4824"/>
    <cellStyle name="20% - Акцент3 8 4 3 3" xfId="4825"/>
    <cellStyle name="20% - Акцент3 8 4 4" xfId="4826"/>
    <cellStyle name="20% - Акцент3 8 4 4 2" xfId="4827"/>
    <cellStyle name="20% - Акцент3 8 4 5" xfId="4828"/>
    <cellStyle name="20% - Акцент3 8 5" xfId="4829"/>
    <cellStyle name="20% - Акцент3 8 5 2" xfId="4830"/>
    <cellStyle name="20% - Акцент3 8 5 2 2" xfId="4831"/>
    <cellStyle name="20% - Акцент3 8 5 2 2 2" xfId="4832"/>
    <cellStyle name="20% - Акцент3 8 5 2 3" xfId="4833"/>
    <cellStyle name="20% - Акцент3 8 5 3" xfId="4834"/>
    <cellStyle name="20% - Акцент3 8 5 3 2" xfId="4835"/>
    <cellStyle name="20% - Акцент3 8 5 3 2 2" xfId="4836"/>
    <cellStyle name="20% - Акцент3 8 5 3 3" xfId="4837"/>
    <cellStyle name="20% - Акцент3 8 5 4" xfId="4838"/>
    <cellStyle name="20% - Акцент3 8 5 4 2" xfId="4839"/>
    <cellStyle name="20% - Акцент3 8 5 5" xfId="4840"/>
    <cellStyle name="20% - Акцент3 8 6" xfId="4841"/>
    <cellStyle name="20% - Акцент3 8 6 2" xfId="4842"/>
    <cellStyle name="20% - Акцент3 8 6 2 2" xfId="4843"/>
    <cellStyle name="20% - Акцент3 8 6 3" xfId="4844"/>
    <cellStyle name="20% - Акцент3 8 7" xfId="4845"/>
    <cellStyle name="20% - Акцент3 8 7 2" xfId="4846"/>
    <cellStyle name="20% - Акцент3 8 7 2 2" xfId="4847"/>
    <cellStyle name="20% - Акцент3 8 7 3" xfId="4848"/>
    <cellStyle name="20% - Акцент3 8 8" xfId="4849"/>
    <cellStyle name="20% - Акцент3 8 8 2" xfId="4850"/>
    <cellStyle name="20% - Акцент3 8 9" xfId="4851"/>
    <cellStyle name="20% - Акцент3 80" xfId="4852"/>
    <cellStyle name="20% - Акцент3 80 2" xfId="4853"/>
    <cellStyle name="20% - Акцент3 80 2 2" xfId="4854"/>
    <cellStyle name="20% - Акцент3 80 2 2 2" xfId="4855"/>
    <cellStyle name="20% - Акцент3 80 2 3" xfId="4856"/>
    <cellStyle name="20% - Акцент3 80 3" xfId="4857"/>
    <cellStyle name="20% - Акцент3 80 3 2" xfId="4858"/>
    <cellStyle name="20% - Акцент3 80 3 2 2" xfId="4859"/>
    <cellStyle name="20% - Акцент3 80 3 3" xfId="4860"/>
    <cellStyle name="20% - Акцент3 80 4" xfId="4861"/>
    <cellStyle name="20% - Акцент3 80 4 2" xfId="4862"/>
    <cellStyle name="20% - Акцент3 80 5" xfId="4863"/>
    <cellStyle name="20% - Акцент3 81" xfId="4864"/>
    <cellStyle name="20% - Акцент3 81 2" xfId="4865"/>
    <cellStyle name="20% - Акцент3 81 2 2" xfId="4866"/>
    <cellStyle name="20% - Акцент3 81 2 2 2" xfId="4867"/>
    <cellStyle name="20% - Акцент3 81 2 3" xfId="4868"/>
    <cellStyle name="20% - Акцент3 81 3" xfId="4869"/>
    <cellStyle name="20% - Акцент3 81 3 2" xfId="4870"/>
    <cellStyle name="20% - Акцент3 81 3 2 2" xfId="4871"/>
    <cellStyle name="20% - Акцент3 81 3 3" xfId="4872"/>
    <cellStyle name="20% - Акцент3 81 4" xfId="4873"/>
    <cellStyle name="20% - Акцент3 81 4 2" xfId="4874"/>
    <cellStyle name="20% - Акцент3 81 5" xfId="4875"/>
    <cellStyle name="20% - Акцент3 82" xfId="4876"/>
    <cellStyle name="20% - Акцент3 82 2" xfId="4877"/>
    <cellStyle name="20% - Акцент3 82 2 2" xfId="4878"/>
    <cellStyle name="20% - Акцент3 82 2 2 2" xfId="4879"/>
    <cellStyle name="20% - Акцент3 82 2 3" xfId="4880"/>
    <cellStyle name="20% - Акцент3 82 3" xfId="4881"/>
    <cellStyle name="20% - Акцент3 82 3 2" xfId="4882"/>
    <cellStyle name="20% - Акцент3 82 3 2 2" xfId="4883"/>
    <cellStyle name="20% - Акцент3 82 3 3" xfId="4884"/>
    <cellStyle name="20% - Акцент3 82 4" xfId="4885"/>
    <cellStyle name="20% - Акцент3 82 4 2" xfId="4886"/>
    <cellStyle name="20% - Акцент3 82 5" xfId="4887"/>
    <cellStyle name="20% - Акцент3 83" xfId="4888"/>
    <cellStyle name="20% - Акцент3 83 2" xfId="4889"/>
    <cellStyle name="20% - Акцент3 83 2 2" xfId="4890"/>
    <cellStyle name="20% - Акцент3 83 2 2 2" xfId="4891"/>
    <cellStyle name="20% - Акцент3 83 2 3" xfId="4892"/>
    <cellStyle name="20% - Акцент3 83 3" xfId="4893"/>
    <cellStyle name="20% - Акцент3 83 3 2" xfId="4894"/>
    <cellStyle name="20% - Акцент3 83 3 2 2" xfId="4895"/>
    <cellStyle name="20% - Акцент3 83 3 3" xfId="4896"/>
    <cellStyle name="20% - Акцент3 83 4" xfId="4897"/>
    <cellStyle name="20% - Акцент3 83 4 2" xfId="4898"/>
    <cellStyle name="20% - Акцент3 83 5" xfId="4899"/>
    <cellStyle name="20% - Акцент3 84" xfId="4900"/>
    <cellStyle name="20% - Акцент3 84 2" xfId="4901"/>
    <cellStyle name="20% - Акцент3 84 2 2" xfId="4902"/>
    <cellStyle name="20% - Акцент3 84 2 2 2" xfId="4903"/>
    <cellStyle name="20% - Акцент3 84 2 3" xfId="4904"/>
    <cellStyle name="20% - Акцент3 84 3" xfId="4905"/>
    <cellStyle name="20% - Акцент3 84 3 2" xfId="4906"/>
    <cellStyle name="20% - Акцент3 84 3 2 2" xfId="4907"/>
    <cellStyle name="20% - Акцент3 84 3 3" xfId="4908"/>
    <cellStyle name="20% - Акцент3 84 4" xfId="4909"/>
    <cellStyle name="20% - Акцент3 84 4 2" xfId="4910"/>
    <cellStyle name="20% - Акцент3 84 5" xfId="4911"/>
    <cellStyle name="20% - Акцент3 85" xfId="4912"/>
    <cellStyle name="20% - Акцент3 85 2" xfId="4913"/>
    <cellStyle name="20% - Акцент3 85 2 2" xfId="4914"/>
    <cellStyle name="20% - Акцент3 85 2 2 2" xfId="4915"/>
    <cellStyle name="20% - Акцент3 85 2 3" xfId="4916"/>
    <cellStyle name="20% - Акцент3 85 3" xfId="4917"/>
    <cellStyle name="20% - Акцент3 85 3 2" xfId="4918"/>
    <cellStyle name="20% - Акцент3 85 3 2 2" xfId="4919"/>
    <cellStyle name="20% - Акцент3 85 3 3" xfId="4920"/>
    <cellStyle name="20% - Акцент3 85 4" xfId="4921"/>
    <cellStyle name="20% - Акцент3 85 4 2" xfId="4922"/>
    <cellStyle name="20% - Акцент3 85 5" xfId="4923"/>
    <cellStyle name="20% - Акцент3 86" xfId="4924"/>
    <cellStyle name="20% - Акцент3 86 2" xfId="4925"/>
    <cellStyle name="20% - Акцент3 86 2 2" xfId="4926"/>
    <cellStyle name="20% - Акцент3 86 2 2 2" xfId="4927"/>
    <cellStyle name="20% - Акцент3 86 2 3" xfId="4928"/>
    <cellStyle name="20% - Акцент3 86 3" xfId="4929"/>
    <cellStyle name="20% - Акцент3 86 3 2" xfId="4930"/>
    <cellStyle name="20% - Акцент3 86 3 2 2" xfId="4931"/>
    <cellStyle name="20% - Акцент3 86 3 3" xfId="4932"/>
    <cellStyle name="20% - Акцент3 86 4" xfId="4933"/>
    <cellStyle name="20% - Акцент3 86 4 2" xfId="4934"/>
    <cellStyle name="20% - Акцент3 86 5" xfId="4935"/>
    <cellStyle name="20% - Акцент3 87" xfId="4936"/>
    <cellStyle name="20% - Акцент3 87 2" xfId="4937"/>
    <cellStyle name="20% - Акцент3 87 2 2" xfId="4938"/>
    <cellStyle name="20% - Акцент3 87 2 2 2" xfId="4939"/>
    <cellStyle name="20% - Акцент3 87 2 3" xfId="4940"/>
    <cellStyle name="20% - Акцент3 87 3" xfId="4941"/>
    <cellStyle name="20% - Акцент3 87 3 2" xfId="4942"/>
    <cellStyle name="20% - Акцент3 87 3 2 2" xfId="4943"/>
    <cellStyle name="20% - Акцент3 87 3 3" xfId="4944"/>
    <cellStyle name="20% - Акцент3 87 4" xfId="4945"/>
    <cellStyle name="20% - Акцент3 87 4 2" xfId="4946"/>
    <cellStyle name="20% - Акцент3 87 5" xfId="4947"/>
    <cellStyle name="20% - Акцент3 88" xfId="4948"/>
    <cellStyle name="20% - Акцент3 88 2" xfId="4949"/>
    <cellStyle name="20% - Акцент3 88 2 2" xfId="4950"/>
    <cellStyle name="20% - Акцент3 88 3" xfId="4951"/>
    <cellStyle name="20% - Акцент3 89" xfId="4952"/>
    <cellStyle name="20% - Акцент3 89 2" xfId="4953"/>
    <cellStyle name="20% - Акцент3 89 2 2" xfId="4954"/>
    <cellStyle name="20% - Акцент3 89 3" xfId="4955"/>
    <cellStyle name="20% - Акцент3 9" xfId="4956"/>
    <cellStyle name="20% - Акцент3 9 2" xfId="4957"/>
    <cellStyle name="20% - Акцент3 9 2 2" xfId="4958"/>
    <cellStyle name="20% - Акцент3 9 2 2 2" xfId="4959"/>
    <cellStyle name="20% - Акцент3 9 2 2 2 2" xfId="4960"/>
    <cellStyle name="20% - Акцент3 9 2 2 3" xfId="4961"/>
    <cellStyle name="20% - Акцент3 9 2 3" xfId="4962"/>
    <cellStyle name="20% - Акцент3 9 2 3 2" xfId="4963"/>
    <cellStyle name="20% - Акцент3 9 2 3 2 2" xfId="4964"/>
    <cellStyle name="20% - Акцент3 9 2 3 3" xfId="4965"/>
    <cellStyle name="20% - Акцент3 9 2 4" xfId="4966"/>
    <cellStyle name="20% - Акцент3 9 2 4 2" xfId="4967"/>
    <cellStyle name="20% - Акцент3 9 2 5" xfId="4968"/>
    <cellStyle name="20% - Акцент3 9 3" xfId="4969"/>
    <cellStyle name="20% - Акцент3 9 3 2" xfId="4970"/>
    <cellStyle name="20% - Акцент3 9 3 2 2" xfId="4971"/>
    <cellStyle name="20% - Акцент3 9 3 2 2 2" xfId="4972"/>
    <cellStyle name="20% - Акцент3 9 3 2 3" xfId="4973"/>
    <cellStyle name="20% - Акцент3 9 3 3" xfId="4974"/>
    <cellStyle name="20% - Акцент3 9 3 3 2" xfId="4975"/>
    <cellStyle name="20% - Акцент3 9 3 3 2 2" xfId="4976"/>
    <cellStyle name="20% - Акцент3 9 3 3 3" xfId="4977"/>
    <cellStyle name="20% - Акцент3 9 3 4" xfId="4978"/>
    <cellStyle name="20% - Акцент3 9 3 4 2" xfId="4979"/>
    <cellStyle name="20% - Акцент3 9 3 5" xfId="4980"/>
    <cellStyle name="20% - Акцент3 9 4" xfId="4981"/>
    <cellStyle name="20% - Акцент3 9 4 2" xfId="4982"/>
    <cellStyle name="20% - Акцент3 9 4 2 2" xfId="4983"/>
    <cellStyle name="20% - Акцент3 9 4 2 2 2" xfId="4984"/>
    <cellStyle name="20% - Акцент3 9 4 2 3" xfId="4985"/>
    <cellStyle name="20% - Акцент3 9 4 3" xfId="4986"/>
    <cellStyle name="20% - Акцент3 9 4 3 2" xfId="4987"/>
    <cellStyle name="20% - Акцент3 9 4 3 2 2" xfId="4988"/>
    <cellStyle name="20% - Акцент3 9 4 3 3" xfId="4989"/>
    <cellStyle name="20% - Акцент3 9 4 4" xfId="4990"/>
    <cellStyle name="20% - Акцент3 9 4 4 2" xfId="4991"/>
    <cellStyle name="20% - Акцент3 9 4 5" xfId="4992"/>
    <cellStyle name="20% - Акцент3 9 5" xfId="4993"/>
    <cellStyle name="20% - Акцент3 9 5 2" xfId="4994"/>
    <cellStyle name="20% - Акцент3 9 5 2 2" xfId="4995"/>
    <cellStyle name="20% - Акцент3 9 5 2 2 2" xfId="4996"/>
    <cellStyle name="20% - Акцент3 9 5 2 3" xfId="4997"/>
    <cellStyle name="20% - Акцент3 9 5 3" xfId="4998"/>
    <cellStyle name="20% - Акцент3 9 5 3 2" xfId="4999"/>
    <cellStyle name="20% - Акцент3 9 5 3 2 2" xfId="5000"/>
    <cellStyle name="20% - Акцент3 9 5 3 3" xfId="5001"/>
    <cellStyle name="20% - Акцент3 9 5 4" xfId="5002"/>
    <cellStyle name="20% - Акцент3 9 5 4 2" xfId="5003"/>
    <cellStyle name="20% - Акцент3 9 5 5" xfId="5004"/>
    <cellStyle name="20% - Акцент3 9 6" xfId="5005"/>
    <cellStyle name="20% - Акцент3 9 6 2" xfId="5006"/>
    <cellStyle name="20% - Акцент3 9 6 2 2" xfId="5007"/>
    <cellStyle name="20% - Акцент3 9 6 3" xfId="5008"/>
    <cellStyle name="20% - Акцент3 9 7" xfId="5009"/>
    <cellStyle name="20% - Акцент3 9 7 2" xfId="5010"/>
    <cellStyle name="20% - Акцент3 9 7 2 2" xfId="5011"/>
    <cellStyle name="20% - Акцент3 9 7 3" xfId="5012"/>
    <cellStyle name="20% - Акцент3 9 8" xfId="5013"/>
    <cellStyle name="20% - Акцент3 9 8 2" xfId="5014"/>
    <cellStyle name="20% - Акцент3 9 9" xfId="5015"/>
    <cellStyle name="20% - Акцент3 90" xfId="5016"/>
    <cellStyle name="20% - Акцент3 90 2" xfId="5017"/>
    <cellStyle name="20% - Акцент3 90 2 2" xfId="5018"/>
    <cellStyle name="20% - Акцент3 90 3" xfId="5019"/>
    <cellStyle name="20% - Акцент3 91" xfId="5020"/>
    <cellStyle name="20% - Акцент3 91 2" xfId="5021"/>
    <cellStyle name="20% - Акцент3 91 2 2" xfId="5022"/>
    <cellStyle name="20% - Акцент3 91 3" xfId="5023"/>
    <cellStyle name="20% - Акцент3 92" xfId="5024"/>
    <cellStyle name="20% - Акцент3 92 2" xfId="5025"/>
    <cellStyle name="20% - Акцент3 92 2 2" xfId="5026"/>
    <cellStyle name="20% - Акцент3 92 3" xfId="5027"/>
    <cellStyle name="20% - Акцент3 93" xfId="5028"/>
    <cellStyle name="20% - Акцент3 93 2" xfId="5029"/>
    <cellStyle name="20% - Акцент3 93 2 2" xfId="5030"/>
    <cellStyle name="20% - Акцент3 93 3" xfId="5031"/>
    <cellStyle name="20% - Акцент3 94" xfId="5032"/>
    <cellStyle name="20% - Акцент3 94 2" xfId="5033"/>
    <cellStyle name="20% - Акцент3 94 2 2" xfId="5034"/>
    <cellStyle name="20% - Акцент3 94 3" xfId="5035"/>
    <cellStyle name="20% - Акцент3 95" xfId="5036"/>
    <cellStyle name="20% - Акцент3 95 2" xfId="5037"/>
    <cellStyle name="20% - Акцент3 95 2 2" xfId="5038"/>
    <cellStyle name="20% - Акцент3 95 3" xfId="5039"/>
    <cellStyle name="20% - Акцент3 96" xfId="5040"/>
    <cellStyle name="20% - Акцент3 96 2" xfId="5041"/>
    <cellStyle name="20% - Акцент3 96 2 2" xfId="5042"/>
    <cellStyle name="20% - Акцент3 96 3" xfId="5043"/>
    <cellStyle name="20% - Акцент3 97" xfId="5044"/>
    <cellStyle name="20% - Акцент3 97 2" xfId="5045"/>
    <cellStyle name="20% - Акцент3 97 2 2" xfId="5046"/>
    <cellStyle name="20% - Акцент3 97 3" xfId="5047"/>
    <cellStyle name="20% - Акцент3 98" xfId="5048"/>
    <cellStyle name="20% - Акцент3 98 2" xfId="5049"/>
    <cellStyle name="20% - Акцент3 98 2 2" xfId="5050"/>
    <cellStyle name="20% - Акцент3 98 3" xfId="5051"/>
    <cellStyle name="20% - Акцент3 99" xfId="5052"/>
    <cellStyle name="20% - Акцент3 99 2" xfId="5053"/>
    <cellStyle name="20% - Акцент3 99 2 2" xfId="5054"/>
    <cellStyle name="20% - Акцент3 99 3" xfId="5055"/>
    <cellStyle name="20% - Акцент4" xfId="5056" builtinId="42" customBuiltin="1"/>
    <cellStyle name="20% - Акцент4 10" xfId="5057"/>
    <cellStyle name="20% - Акцент4 10 2" xfId="5058"/>
    <cellStyle name="20% - Акцент4 10 2 2" xfId="5059"/>
    <cellStyle name="20% - Акцент4 10 2 2 2" xfId="5060"/>
    <cellStyle name="20% - Акцент4 10 2 3" xfId="5061"/>
    <cellStyle name="20% - Акцент4 10 3" xfId="5062"/>
    <cellStyle name="20% - Акцент4 10 3 2" xfId="5063"/>
    <cellStyle name="20% - Акцент4 10 3 2 2" xfId="5064"/>
    <cellStyle name="20% - Акцент4 10 3 3" xfId="5065"/>
    <cellStyle name="20% - Акцент4 10 4" xfId="5066"/>
    <cellStyle name="20% - Акцент4 10 4 2" xfId="5067"/>
    <cellStyle name="20% - Акцент4 10 5" xfId="5068"/>
    <cellStyle name="20% - Акцент4 100" xfId="5069"/>
    <cellStyle name="20% - Акцент4 100 2" xfId="5070"/>
    <cellStyle name="20% - Акцент4 100 2 2" xfId="5071"/>
    <cellStyle name="20% - Акцент4 100 3" xfId="5072"/>
    <cellStyle name="20% - Акцент4 101" xfId="5073"/>
    <cellStyle name="20% - Акцент4 101 2" xfId="5074"/>
    <cellStyle name="20% - Акцент4 101 2 2" xfId="5075"/>
    <cellStyle name="20% - Акцент4 101 3" xfId="5076"/>
    <cellStyle name="20% - Акцент4 102" xfId="5077"/>
    <cellStyle name="20% - Акцент4 102 2" xfId="5078"/>
    <cellStyle name="20% - Акцент4 102 2 2" xfId="5079"/>
    <cellStyle name="20% - Акцент4 102 3" xfId="5080"/>
    <cellStyle name="20% - Акцент4 103" xfId="5081"/>
    <cellStyle name="20% - Акцент4 103 2" xfId="5082"/>
    <cellStyle name="20% - Акцент4 103 2 2" xfId="5083"/>
    <cellStyle name="20% - Акцент4 103 3" xfId="5084"/>
    <cellStyle name="20% - Акцент4 104" xfId="5085"/>
    <cellStyle name="20% - Акцент4 104 2" xfId="5086"/>
    <cellStyle name="20% - Акцент4 104 2 2" xfId="5087"/>
    <cellStyle name="20% - Акцент4 104 3" xfId="5088"/>
    <cellStyle name="20% - Акцент4 105" xfId="5089"/>
    <cellStyle name="20% - Акцент4 105 2" xfId="5090"/>
    <cellStyle name="20% - Акцент4 105 2 2" xfId="5091"/>
    <cellStyle name="20% - Акцент4 105 3" xfId="5092"/>
    <cellStyle name="20% - Акцент4 106" xfId="5093"/>
    <cellStyle name="20% - Акцент4 106 2" xfId="5094"/>
    <cellStyle name="20% - Акцент4 106 2 2" xfId="5095"/>
    <cellStyle name="20% - Акцент4 106 3" xfId="5096"/>
    <cellStyle name="20% - Акцент4 107" xfId="5097"/>
    <cellStyle name="20% - Акцент4 107 2" xfId="5098"/>
    <cellStyle name="20% - Акцент4 107 2 2" xfId="5099"/>
    <cellStyle name="20% - Акцент4 107 3" xfId="5100"/>
    <cellStyle name="20% - Акцент4 108" xfId="5101"/>
    <cellStyle name="20% - Акцент4 108 2" xfId="5102"/>
    <cellStyle name="20% - Акцент4 108 2 2" xfId="5103"/>
    <cellStyle name="20% - Акцент4 108 3" xfId="5104"/>
    <cellStyle name="20% - Акцент4 109" xfId="5105"/>
    <cellStyle name="20% - Акцент4 109 2" xfId="5106"/>
    <cellStyle name="20% - Акцент4 109 2 2" xfId="5107"/>
    <cellStyle name="20% - Акцент4 109 3" xfId="5108"/>
    <cellStyle name="20% - Акцент4 11" xfId="5109"/>
    <cellStyle name="20% - Акцент4 11 2" xfId="5110"/>
    <cellStyle name="20% - Акцент4 11 2 2" xfId="5111"/>
    <cellStyle name="20% - Акцент4 11 2 2 2" xfId="5112"/>
    <cellStyle name="20% - Акцент4 11 2 3" xfId="5113"/>
    <cellStyle name="20% - Акцент4 11 3" xfId="5114"/>
    <cellStyle name="20% - Акцент4 11 3 2" xfId="5115"/>
    <cellStyle name="20% - Акцент4 11 3 2 2" xfId="5116"/>
    <cellStyle name="20% - Акцент4 11 3 3" xfId="5117"/>
    <cellStyle name="20% - Акцент4 11 4" xfId="5118"/>
    <cellStyle name="20% - Акцент4 11 4 2" xfId="5119"/>
    <cellStyle name="20% - Акцент4 11 5" xfId="5120"/>
    <cellStyle name="20% - Акцент4 110" xfId="5121"/>
    <cellStyle name="20% - Акцент4 110 2" xfId="5122"/>
    <cellStyle name="20% - Акцент4 110 2 2" xfId="5123"/>
    <cellStyle name="20% - Акцент4 110 3" xfId="5124"/>
    <cellStyle name="20% - Акцент4 111" xfId="5125"/>
    <cellStyle name="20% - Акцент4 111 2" xfId="5126"/>
    <cellStyle name="20% - Акцент4 111 2 2" xfId="5127"/>
    <cellStyle name="20% - Акцент4 111 3" xfId="5128"/>
    <cellStyle name="20% - Акцент4 112" xfId="5129"/>
    <cellStyle name="20% - Акцент4 112 2" xfId="5130"/>
    <cellStyle name="20% - Акцент4 112 2 2" xfId="5131"/>
    <cellStyle name="20% - Акцент4 112 3" xfId="5132"/>
    <cellStyle name="20% - Акцент4 113" xfId="5133"/>
    <cellStyle name="20% - Акцент4 113 2" xfId="5134"/>
    <cellStyle name="20% - Акцент4 113 2 2" xfId="5135"/>
    <cellStyle name="20% - Акцент4 113 3" xfId="5136"/>
    <cellStyle name="20% - Акцент4 114" xfId="5137"/>
    <cellStyle name="20% - Акцент4 114 2" xfId="5138"/>
    <cellStyle name="20% - Акцент4 114 2 2" xfId="5139"/>
    <cellStyle name="20% - Акцент4 114 3" xfId="5140"/>
    <cellStyle name="20% - Акцент4 115" xfId="5141"/>
    <cellStyle name="20% - Акцент4 115 2" xfId="5142"/>
    <cellStyle name="20% - Акцент4 115 2 2" xfId="5143"/>
    <cellStyle name="20% - Акцент4 115 3" xfId="5144"/>
    <cellStyle name="20% - Акцент4 116" xfId="5145"/>
    <cellStyle name="20% - Акцент4 116 2" xfId="5146"/>
    <cellStyle name="20% - Акцент4 116 2 2" xfId="5147"/>
    <cellStyle name="20% - Акцент4 116 3" xfId="5148"/>
    <cellStyle name="20% - Акцент4 117" xfId="5149"/>
    <cellStyle name="20% - Акцент4 117 2" xfId="5150"/>
    <cellStyle name="20% - Акцент4 117 2 2" xfId="5151"/>
    <cellStyle name="20% - Акцент4 117 3" xfId="5152"/>
    <cellStyle name="20% - Акцент4 118" xfId="5153"/>
    <cellStyle name="20% - Акцент4 118 2" xfId="5154"/>
    <cellStyle name="20% - Акцент4 118 2 2" xfId="5155"/>
    <cellStyle name="20% - Акцент4 118 3" xfId="5156"/>
    <cellStyle name="20% - Акцент4 119" xfId="5157"/>
    <cellStyle name="20% - Акцент4 119 2" xfId="5158"/>
    <cellStyle name="20% - Акцент4 119 2 2" xfId="5159"/>
    <cellStyle name="20% - Акцент4 119 3" xfId="5160"/>
    <cellStyle name="20% - Акцент4 12" xfId="5161"/>
    <cellStyle name="20% - Акцент4 12 2" xfId="5162"/>
    <cellStyle name="20% - Акцент4 12 2 2" xfId="5163"/>
    <cellStyle name="20% - Акцент4 12 2 2 2" xfId="5164"/>
    <cellStyle name="20% - Акцент4 12 2 3" xfId="5165"/>
    <cellStyle name="20% - Акцент4 12 3" xfId="5166"/>
    <cellStyle name="20% - Акцент4 12 3 2" xfId="5167"/>
    <cellStyle name="20% - Акцент4 12 3 2 2" xfId="5168"/>
    <cellStyle name="20% - Акцент4 12 3 3" xfId="5169"/>
    <cellStyle name="20% - Акцент4 12 4" xfId="5170"/>
    <cellStyle name="20% - Акцент4 12 4 2" xfId="5171"/>
    <cellStyle name="20% - Акцент4 12 5" xfId="5172"/>
    <cellStyle name="20% - Акцент4 120" xfId="5173"/>
    <cellStyle name="20% - Акцент4 120 2" xfId="5174"/>
    <cellStyle name="20% - Акцент4 120 2 2" xfId="5175"/>
    <cellStyle name="20% - Акцент4 120 3" xfId="5176"/>
    <cellStyle name="20% - Акцент4 121" xfId="5177"/>
    <cellStyle name="20% - Акцент4 121 2" xfId="5178"/>
    <cellStyle name="20% - Акцент4 121 2 2" xfId="5179"/>
    <cellStyle name="20% - Акцент4 121 3" xfId="5180"/>
    <cellStyle name="20% - Акцент4 122" xfId="5181"/>
    <cellStyle name="20% - Акцент4 122 2" xfId="5182"/>
    <cellStyle name="20% - Акцент4 122 2 2" xfId="5183"/>
    <cellStyle name="20% - Акцент4 122 3" xfId="5184"/>
    <cellStyle name="20% - Акцент4 123" xfId="5185"/>
    <cellStyle name="20% - Акцент4 123 2" xfId="5186"/>
    <cellStyle name="20% - Акцент4 123 2 2" xfId="5187"/>
    <cellStyle name="20% - Акцент4 123 3" xfId="5188"/>
    <cellStyle name="20% - Акцент4 124" xfId="5189"/>
    <cellStyle name="20% - Акцент4 124 2" xfId="5190"/>
    <cellStyle name="20% - Акцент4 124 2 2" xfId="5191"/>
    <cellStyle name="20% - Акцент4 124 3" xfId="5192"/>
    <cellStyle name="20% - Акцент4 125" xfId="5193"/>
    <cellStyle name="20% - Акцент4 125 2" xfId="5194"/>
    <cellStyle name="20% - Акцент4 125 2 2" xfId="5195"/>
    <cellStyle name="20% - Акцент4 125 3" xfId="5196"/>
    <cellStyle name="20% - Акцент4 126" xfId="5197"/>
    <cellStyle name="20% - Акцент4 126 2" xfId="5198"/>
    <cellStyle name="20% - Акцент4 126 2 2" xfId="5199"/>
    <cellStyle name="20% - Акцент4 126 3" xfId="5200"/>
    <cellStyle name="20% - Акцент4 127" xfId="5201"/>
    <cellStyle name="20% - Акцент4 127 2" xfId="5202"/>
    <cellStyle name="20% - Акцент4 127 2 2" xfId="5203"/>
    <cellStyle name="20% - Акцент4 127 3" xfId="5204"/>
    <cellStyle name="20% - Акцент4 128" xfId="5205"/>
    <cellStyle name="20% - Акцент4 128 2" xfId="5206"/>
    <cellStyle name="20% - Акцент4 128 2 2" xfId="5207"/>
    <cellStyle name="20% - Акцент4 128 3" xfId="5208"/>
    <cellStyle name="20% - Акцент4 129" xfId="5209"/>
    <cellStyle name="20% - Акцент4 129 2" xfId="5210"/>
    <cellStyle name="20% - Акцент4 129 2 2" xfId="5211"/>
    <cellStyle name="20% - Акцент4 129 3" xfId="5212"/>
    <cellStyle name="20% - Акцент4 13" xfId="5213"/>
    <cellStyle name="20% - Акцент4 13 2" xfId="5214"/>
    <cellStyle name="20% - Акцент4 13 2 2" xfId="5215"/>
    <cellStyle name="20% - Акцент4 13 2 2 2" xfId="5216"/>
    <cellStyle name="20% - Акцент4 13 2 3" xfId="5217"/>
    <cellStyle name="20% - Акцент4 13 3" xfId="5218"/>
    <cellStyle name="20% - Акцент4 13 3 2" xfId="5219"/>
    <cellStyle name="20% - Акцент4 13 3 2 2" xfId="5220"/>
    <cellStyle name="20% - Акцент4 13 3 3" xfId="5221"/>
    <cellStyle name="20% - Акцент4 13 4" xfId="5222"/>
    <cellStyle name="20% - Акцент4 13 4 2" xfId="5223"/>
    <cellStyle name="20% - Акцент4 13 5" xfId="5224"/>
    <cellStyle name="20% - Акцент4 130" xfId="5225"/>
    <cellStyle name="20% - Акцент4 130 2" xfId="5226"/>
    <cellStyle name="20% - Акцент4 130 2 2" xfId="5227"/>
    <cellStyle name="20% - Акцент4 130 3" xfId="5228"/>
    <cellStyle name="20% - Акцент4 131" xfId="5229"/>
    <cellStyle name="20% - Акцент4 131 2" xfId="5230"/>
    <cellStyle name="20% - Акцент4 131 2 2" xfId="5231"/>
    <cellStyle name="20% - Акцент4 131 3" xfId="5232"/>
    <cellStyle name="20% - Акцент4 132" xfId="5233"/>
    <cellStyle name="20% - Акцент4 132 2" xfId="5234"/>
    <cellStyle name="20% - Акцент4 132 2 2" xfId="5235"/>
    <cellStyle name="20% - Акцент4 132 3" xfId="5236"/>
    <cellStyle name="20% - Акцент4 133" xfId="5237"/>
    <cellStyle name="20% - Акцент4 133 2" xfId="5238"/>
    <cellStyle name="20% - Акцент4 133 2 2" xfId="5239"/>
    <cellStyle name="20% - Акцент4 133 3" xfId="5240"/>
    <cellStyle name="20% - Акцент4 134" xfId="5241"/>
    <cellStyle name="20% - Акцент4 134 2" xfId="5242"/>
    <cellStyle name="20% - Акцент4 134 2 2" xfId="5243"/>
    <cellStyle name="20% - Акцент4 134 3" xfId="5244"/>
    <cellStyle name="20% - Акцент4 135" xfId="5245"/>
    <cellStyle name="20% - Акцент4 135 2" xfId="5246"/>
    <cellStyle name="20% - Акцент4 135 2 2" xfId="5247"/>
    <cellStyle name="20% - Акцент4 135 3" xfId="5248"/>
    <cellStyle name="20% - Акцент4 136" xfId="5249"/>
    <cellStyle name="20% - Акцент4 136 2" xfId="5250"/>
    <cellStyle name="20% - Акцент4 136 2 2" xfId="5251"/>
    <cellStyle name="20% - Акцент4 136 3" xfId="5252"/>
    <cellStyle name="20% - Акцент4 137" xfId="5253"/>
    <cellStyle name="20% - Акцент4 138" xfId="5254"/>
    <cellStyle name="20% - Акцент4 14" xfId="5255"/>
    <cellStyle name="20% - Акцент4 14 2" xfId="5256"/>
    <cellStyle name="20% - Акцент4 14 2 2" xfId="5257"/>
    <cellStyle name="20% - Акцент4 14 2 2 2" xfId="5258"/>
    <cellStyle name="20% - Акцент4 14 2 3" xfId="5259"/>
    <cellStyle name="20% - Акцент4 14 3" xfId="5260"/>
    <cellStyle name="20% - Акцент4 14 3 2" xfId="5261"/>
    <cellStyle name="20% - Акцент4 14 3 2 2" xfId="5262"/>
    <cellStyle name="20% - Акцент4 14 3 3" xfId="5263"/>
    <cellStyle name="20% - Акцент4 14 4" xfId="5264"/>
    <cellStyle name="20% - Акцент4 14 4 2" xfId="5265"/>
    <cellStyle name="20% - Акцент4 14 5" xfId="5266"/>
    <cellStyle name="20% - Акцент4 15" xfId="5267"/>
    <cellStyle name="20% - Акцент4 15 2" xfId="5268"/>
    <cellStyle name="20% - Акцент4 15 2 2" xfId="5269"/>
    <cellStyle name="20% - Акцент4 15 2 2 2" xfId="5270"/>
    <cellStyle name="20% - Акцент4 15 2 3" xfId="5271"/>
    <cellStyle name="20% - Акцент4 15 3" xfId="5272"/>
    <cellStyle name="20% - Акцент4 15 3 2" xfId="5273"/>
    <cellStyle name="20% - Акцент4 15 3 2 2" xfId="5274"/>
    <cellStyle name="20% - Акцент4 15 3 3" xfId="5275"/>
    <cellStyle name="20% - Акцент4 15 4" xfId="5276"/>
    <cellStyle name="20% - Акцент4 15 4 2" xfId="5277"/>
    <cellStyle name="20% - Акцент4 15 5" xfId="5278"/>
    <cellStyle name="20% - Акцент4 16" xfId="5279"/>
    <cellStyle name="20% - Акцент4 16 2" xfId="5280"/>
    <cellStyle name="20% - Акцент4 16 2 2" xfId="5281"/>
    <cellStyle name="20% - Акцент4 16 2 2 2" xfId="5282"/>
    <cellStyle name="20% - Акцент4 16 2 3" xfId="5283"/>
    <cellStyle name="20% - Акцент4 16 3" xfId="5284"/>
    <cellStyle name="20% - Акцент4 16 3 2" xfId="5285"/>
    <cellStyle name="20% - Акцент4 16 3 2 2" xfId="5286"/>
    <cellStyle name="20% - Акцент4 16 3 3" xfId="5287"/>
    <cellStyle name="20% - Акцент4 16 4" xfId="5288"/>
    <cellStyle name="20% - Акцент4 16 4 2" xfId="5289"/>
    <cellStyle name="20% - Акцент4 16 5" xfId="5290"/>
    <cellStyle name="20% - Акцент4 17" xfId="5291"/>
    <cellStyle name="20% - Акцент4 17 2" xfId="5292"/>
    <cellStyle name="20% - Акцент4 17 2 2" xfId="5293"/>
    <cellStyle name="20% - Акцент4 17 2 2 2" xfId="5294"/>
    <cellStyle name="20% - Акцент4 17 2 3" xfId="5295"/>
    <cellStyle name="20% - Акцент4 17 3" xfId="5296"/>
    <cellStyle name="20% - Акцент4 17 3 2" xfId="5297"/>
    <cellStyle name="20% - Акцент4 17 3 2 2" xfId="5298"/>
    <cellStyle name="20% - Акцент4 17 3 3" xfId="5299"/>
    <cellStyle name="20% - Акцент4 17 4" xfId="5300"/>
    <cellStyle name="20% - Акцент4 17 4 2" xfId="5301"/>
    <cellStyle name="20% - Акцент4 17 5" xfId="5302"/>
    <cellStyle name="20% - Акцент4 18" xfId="5303"/>
    <cellStyle name="20% - Акцент4 18 2" xfId="5304"/>
    <cellStyle name="20% - Акцент4 18 2 2" xfId="5305"/>
    <cellStyle name="20% - Акцент4 18 2 2 2" xfId="5306"/>
    <cellStyle name="20% - Акцент4 18 2 3" xfId="5307"/>
    <cellStyle name="20% - Акцент4 18 3" xfId="5308"/>
    <cellStyle name="20% - Акцент4 18 3 2" xfId="5309"/>
    <cellStyle name="20% - Акцент4 18 3 2 2" xfId="5310"/>
    <cellStyle name="20% - Акцент4 18 3 3" xfId="5311"/>
    <cellStyle name="20% - Акцент4 18 4" xfId="5312"/>
    <cellStyle name="20% - Акцент4 18 4 2" xfId="5313"/>
    <cellStyle name="20% - Акцент4 18 5" xfId="5314"/>
    <cellStyle name="20% - Акцент4 19" xfId="5315"/>
    <cellStyle name="20% - Акцент4 19 2" xfId="5316"/>
    <cellStyle name="20% - Акцент4 19 2 2" xfId="5317"/>
    <cellStyle name="20% - Акцент4 19 2 2 2" xfId="5318"/>
    <cellStyle name="20% - Акцент4 19 2 3" xfId="5319"/>
    <cellStyle name="20% - Акцент4 19 3" xfId="5320"/>
    <cellStyle name="20% - Акцент4 19 3 2" xfId="5321"/>
    <cellStyle name="20% - Акцент4 19 3 2 2" xfId="5322"/>
    <cellStyle name="20% - Акцент4 19 3 3" xfId="5323"/>
    <cellStyle name="20% - Акцент4 19 4" xfId="5324"/>
    <cellStyle name="20% - Акцент4 19 4 2" xfId="5325"/>
    <cellStyle name="20% - Акцент4 19 5" xfId="5326"/>
    <cellStyle name="20% - Акцент4 2" xfId="5327"/>
    <cellStyle name="20% - Акцент4 2 10" xfId="5328"/>
    <cellStyle name="20% - Акцент4 2 10 2" xfId="5329"/>
    <cellStyle name="20% - Акцент4 2 10 2 2" xfId="5330"/>
    <cellStyle name="20% - Акцент4 2 10 3" xfId="5331"/>
    <cellStyle name="20% - Акцент4 2 11" xfId="5332"/>
    <cellStyle name="20% - Акцент4 2 11 2" xfId="5333"/>
    <cellStyle name="20% - Акцент4 2 11 2 2" xfId="5334"/>
    <cellStyle name="20% - Акцент4 2 11 3" xfId="5335"/>
    <cellStyle name="20% - Акцент4 2 12" xfId="5336"/>
    <cellStyle name="20% - Акцент4 2 12 2" xfId="5337"/>
    <cellStyle name="20% - Акцент4 2 12 2 2" xfId="5338"/>
    <cellStyle name="20% - Акцент4 2 12 3" xfId="5339"/>
    <cellStyle name="20% - Акцент4 2 13" xfId="5340"/>
    <cellStyle name="20% - Акцент4 2 13 2" xfId="5341"/>
    <cellStyle name="20% - Акцент4 2 13 2 2" xfId="5342"/>
    <cellStyle name="20% - Акцент4 2 13 3" xfId="5343"/>
    <cellStyle name="20% - Акцент4 2 14" xfId="5344"/>
    <cellStyle name="20% - Акцент4 2 14 2" xfId="5345"/>
    <cellStyle name="20% - Акцент4 2 14 2 2" xfId="5346"/>
    <cellStyle name="20% - Акцент4 2 14 3" xfId="5347"/>
    <cellStyle name="20% - Акцент4 2 15" xfId="5348"/>
    <cellStyle name="20% - Акцент4 2 15 2" xfId="5349"/>
    <cellStyle name="20% - Акцент4 2 15 2 2" xfId="5350"/>
    <cellStyle name="20% - Акцент4 2 15 3" xfId="5351"/>
    <cellStyle name="20% - Акцент4 2 16" xfId="5352"/>
    <cellStyle name="20% - Акцент4 2 16 2" xfId="5353"/>
    <cellStyle name="20% - Акцент4 2 16 2 2" xfId="5354"/>
    <cellStyle name="20% - Акцент4 2 16 3" xfId="5355"/>
    <cellStyle name="20% - Акцент4 2 17" xfId="5356"/>
    <cellStyle name="20% - Акцент4 2 17 2" xfId="5357"/>
    <cellStyle name="20% - Акцент4 2 17 2 2" xfId="5358"/>
    <cellStyle name="20% - Акцент4 2 17 3" xfId="5359"/>
    <cellStyle name="20% - Акцент4 2 18" xfId="5360"/>
    <cellStyle name="20% - Акцент4 2 18 2" xfId="5361"/>
    <cellStyle name="20% - Акцент4 2 18 2 2" xfId="5362"/>
    <cellStyle name="20% - Акцент4 2 18 3" xfId="5363"/>
    <cellStyle name="20% - Акцент4 2 19" xfId="5364"/>
    <cellStyle name="20% - Акцент4 2 19 2" xfId="5365"/>
    <cellStyle name="20% - Акцент4 2 19 2 2" xfId="5366"/>
    <cellStyle name="20% - Акцент4 2 19 3" xfId="5367"/>
    <cellStyle name="20% - Акцент4 2 2" xfId="5368"/>
    <cellStyle name="20% - Акцент4 2 2 2" xfId="5369"/>
    <cellStyle name="20% - Акцент4 2 2 2 2" xfId="5370"/>
    <cellStyle name="20% - Акцент4 2 2 2 2 2" xfId="5371"/>
    <cellStyle name="20% - Акцент4 2 2 2 3" xfId="5372"/>
    <cellStyle name="20% - Акцент4 2 2 3" xfId="5373"/>
    <cellStyle name="20% - Акцент4 2 2 3 2" xfId="5374"/>
    <cellStyle name="20% - Акцент4 2 2 3 2 2" xfId="5375"/>
    <cellStyle name="20% - Акцент4 2 2 3 3" xfId="5376"/>
    <cellStyle name="20% - Акцент4 2 2 4" xfId="5377"/>
    <cellStyle name="20% - Акцент4 2 2 4 2" xfId="5378"/>
    <cellStyle name="20% - Акцент4 2 2 5" xfId="5379"/>
    <cellStyle name="20% - Акцент4 2 20" xfId="5380"/>
    <cellStyle name="20% - Акцент4 2 20 2" xfId="5381"/>
    <cellStyle name="20% - Акцент4 2 20 2 2" xfId="5382"/>
    <cellStyle name="20% - Акцент4 2 20 3" xfId="5383"/>
    <cellStyle name="20% - Акцент4 2 21" xfId="5384"/>
    <cellStyle name="20% - Акцент4 2 21 2" xfId="5385"/>
    <cellStyle name="20% - Акцент4 2 21 2 2" xfId="5386"/>
    <cellStyle name="20% - Акцент4 2 21 3" xfId="5387"/>
    <cellStyle name="20% - Акцент4 2 22" xfId="5388"/>
    <cellStyle name="20% - Акцент4 2 22 2" xfId="5389"/>
    <cellStyle name="20% - Акцент4 2 22 2 2" xfId="5390"/>
    <cellStyle name="20% - Акцент4 2 22 3" xfId="5391"/>
    <cellStyle name="20% - Акцент4 2 23" xfId="5392"/>
    <cellStyle name="20% - Акцент4 2 23 2" xfId="5393"/>
    <cellStyle name="20% - Акцент4 2 23 2 2" xfId="5394"/>
    <cellStyle name="20% - Акцент4 2 23 3" xfId="5395"/>
    <cellStyle name="20% - Акцент4 2 24" xfId="5396"/>
    <cellStyle name="20% - Акцент4 2 24 2" xfId="5397"/>
    <cellStyle name="20% - Акцент4 2 24 2 2" xfId="5398"/>
    <cellStyle name="20% - Акцент4 2 24 3" xfId="5399"/>
    <cellStyle name="20% - Акцент4 2 25" xfId="5400"/>
    <cellStyle name="20% - Акцент4 2 25 2" xfId="5401"/>
    <cellStyle name="20% - Акцент4 2 26" xfId="5402"/>
    <cellStyle name="20% - Акцент4 2 3" xfId="5403"/>
    <cellStyle name="20% - Акцент4 2 3 2" xfId="5404"/>
    <cellStyle name="20% - Акцент4 2 3 2 2" xfId="5405"/>
    <cellStyle name="20% - Акцент4 2 3 2 2 2" xfId="5406"/>
    <cellStyle name="20% - Акцент4 2 3 2 3" xfId="5407"/>
    <cellStyle name="20% - Акцент4 2 3 3" xfId="5408"/>
    <cellStyle name="20% - Акцент4 2 3 3 2" xfId="5409"/>
    <cellStyle name="20% - Акцент4 2 3 3 2 2" xfId="5410"/>
    <cellStyle name="20% - Акцент4 2 3 3 3" xfId="5411"/>
    <cellStyle name="20% - Акцент4 2 3 4" xfId="5412"/>
    <cellStyle name="20% - Акцент4 2 3 4 2" xfId="5413"/>
    <cellStyle name="20% - Акцент4 2 3 5" xfId="5414"/>
    <cellStyle name="20% - Акцент4 2 4" xfId="5415"/>
    <cellStyle name="20% - Акцент4 2 4 2" xfId="5416"/>
    <cellStyle name="20% - Акцент4 2 4 2 2" xfId="5417"/>
    <cellStyle name="20% - Акцент4 2 4 2 2 2" xfId="5418"/>
    <cellStyle name="20% - Акцент4 2 4 2 3" xfId="5419"/>
    <cellStyle name="20% - Акцент4 2 4 3" xfId="5420"/>
    <cellStyle name="20% - Акцент4 2 4 3 2" xfId="5421"/>
    <cellStyle name="20% - Акцент4 2 4 3 2 2" xfId="5422"/>
    <cellStyle name="20% - Акцент4 2 4 3 3" xfId="5423"/>
    <cellStyle name="20% - Акцент4 2 4 4" xfId="5424"/>
    <cellStyle name="20% - Акцент4 2 4 4 2" xfId="5425"/>
    <cellStyle name="20% - Акцент4 2 4 5" xfId="5426"/>
    <cellStyle name="20% - Акцент4 2 5" xfId="5427"/>
    <cellStyle name="20% - Акцент4 2 5 2" xfId="5428"/>
    <cellStyle name="20% - Акцент4 2 5 2 2" xfId="5429"/>
    <cellStyle name="20% - Акцент4 2 5 2 2 2" xfId="5430"/>
    <cellStyle name="20% - Акцент4 2 5 2 3" xfId="5431"/>
    <cellStyle name="20% - Акцент4 2 5 3" xfId="5432"/>
    <cellStyle name="20% - Акцент4 2 5 3 2" xfId="5433"/>
    <cellStyle name="20% - Акцент4 2 5 3 2 2" xfId="5434"/>
    <cellStyle name="20% - Акцент4 2 5 3 3" xfId="5435"/>
    <cellStyle name="20% - Акцент4 2 5 4" xfId="5436"/>
    <cellStyle name="20% - Акцент4 2 5 4 2" xfId="5437"/>
    <cellStyle name="20% - Акцент4 2 5 5" xfId="5438"/>
    <cellStyle name="20% - Акцент4 2 6" xfId="5439"/>
    <cellStyle name="20% - Акцент4 2 6 2" xfId="5440"/>
    <cellStyle name="20% - Акцент4 2 6 2 2" xfId="5441"/>
    <cellStyle name="20% - Акцент4 2 6 3" xfId="5442"/>
    <cellStyle name="20% - Акцент4 2 7" xfId="5443"/>
    <cellStyle name="20% - Акцент4 2 7 2" xfId="5444"/>
    <cellStyle name="20% - Акцент4 2 7 2 2" xfId="5445"/>
    <cellStyle name="20% - Акцент4 2 7 3" xfId="5446"/>
    <cellStyle name="20% - Акцент4 2 8" xfId="5447"/>
    <cellStyle name="20% - Акцент4 2 8 2" xfId="5448"/>
    <cellStyle name="20% - Акцент4 2 8 2 2" xfId="5449"/>
    <cellStyle name="20% - Акцент4 2 8 3" xfId="5450"/>
    <cellStyle name="20% - Акцент4 2 9" xfId="5451"/>
    <cellStyle name="20% - Акцент4 2 9 2" xfId="5452"/>
    <cellStyle name="20% - Акцент4 2 9 2 2" xfId="5453"/>
    <cellStyle name="20% - Акцент4 2 9 3" xfId="5454"/>
    <cellStyle name="20% - Акцент4 20" xfId="5455"/>
    <cellStyle name="20% - Акцент4 20 2" xfId="5456"/>
    <cellStyle name="20% - Акцент4 20 2 2" xfId="5457"/>
    <cellStyle name="20% - Акцент4 20 2 2 2" xfId="5458"/>
    <cellStyle name="20% - Акцент4 20 2 3" xfId="5459"/>
    <cellStyle name="20% - Акцент4 20 3" xfId="5460"/>
    <cellStyle name="20% - Акцент4 20 3 2" xfId="5461"/>
    <cellStyle name="20% - Акцент4 20 3 2 2" xfId="5462"/>
    <cellStyle name="20% - Акцент4 20 3 3" xfId="5463"/>
    <cellStyle name="20% - Акцент4 20 4" xfId="5464"/>
    <cellStyle name="20% - Акцент4 20 4 2" xfId="5465"/>
    <cellStyle name="20% - Акцент4 20 5" xfId="5466"/>
    <cellStyle name="20% - Акцент4 21" xfId="5467"/>
    <cellStyle name="20% - Акцент4 21 2" xfId="5468"/>
    <cellStyle name="20% - Акцент4 21 2 2" xfId="5469"/>
    <cellStyle name="20% - Акцент4 21 2 2 2" xfId="5470"/>
    <cellStyle name="20% - Акцент4 21 2 3" xfId="5471"/>
    <cellStyle name="20% - Акцент4 21 3" xfId="5472"/>
    <cellStyle name="20% - Акцент4 21 3 2" xfId="5473"/>
    <cellStyle name="20% - Акцент4 21 3 2 2" xfId="5474"/>
    <cellStyle name="20% - Акцент4 21 3 3" xfId="5475"/>
    <cellStyle name="20% - Акцент4 21 4" xfId="5476"/>
    <cellStyle name="20% - Акцент4 21 4 2" xfId="5477"/>
    <cellStyle name="20% - Акцент4 21 5" xfId="5478"/>
    <cellStyle name="20% - Акцент4 22" xfId="5479"/>
    <cellStyle name="20% - Акцент4 22 2" xfId="5480"/>
    <cellStyle name="20% - Акцент4 22 2 2" xfId="5481"/>
    <cellStyle name="20% - Акцент4 22 2 2 2" xfId="5482"/>
    <cellStyle name="20% - Акцент4 22 2 3" xfId="5483"/>
    <cellStyle name="20% - Акцент4 22 3" xfId="5484"/>
    <cellStyle name="20% - Акцент4 22 3 2" xfId="5485"/>
    <cellStyle name="20% - Акцент4 22 3 2 2" xfId="5486"/>
    <cellStyle name="20% - Акцент4 22 3 3" xfId="5487"/>
    <cellStyle name="20% - Акцент4 22 4" xfId="5488"/>
    <cellStyle name="20% - Акцент4 22 4 2" xfId="5489"/>
    <cellStyle name="20% - Акцент4 22 5" xfId="5490"/>
    <cellStyle name="20% - Акцент4 23" xfId="5491"/>
    <cellStyle name="20% - Акцент4 23 2" xfId="5492"/>
    <cellStyle name="20% - Акцент4 23 2 2" xfId="5493"/>
    <cellStyle name="20% - Акцент4 23 2 2 2" xfId="5494"/>
    <cellStyle name="20% - Акцент4 23 2 3" xfId="5495"/>
    <cellStyle name="20% - Акцент4 23 3" xfId="5496"/>
    <cellStyle name="20% - Акцент4 23 3 2" xfId="5497"/>
    <cellStyle name="20% - Акцент4 23 3 2 2" xfId="5498"/>
    <cellStyle name="20% - Акцент4 23 3 3" xfId="5499"/>
    <cellStyle name="20% - Акцент4 23 4" xfId="5500"/>
    <cellStyle name="20% - Акцент4 23 4 2" xfId="5501"/>
    <cellStyle name="20% - Акцент4 23 5" xfId="5502"/>
    <cellStyle name="20% - Акцент4 24" xfId="5503"/>
    <cellStyle name="20% - Акцент4 24 2" xfId="5504"/>
    <cellStyle name="20% - Акцент4 24 2 2" xfId="5505"/>
    <cellStyle name="20% - Акцент4 24 2 2 2" xfId="5506"/>
    <cellStyle name="20% - Акцент4 24 2 3" xfId="5507"/>
    <cellStyle name="20% - Акцент4 24 3" xfId="5508"/>
    <cellStyle name="20% - Акцент4 24 3 2" xfId="5509"/>
    <cellStyle name="20% - Акцент4 24 3 2 2" xfId="5510"/>
    <cellStyle name="20% - Акцент4 24 3 3" xfId="5511"/>
    <cellStyle name="20% - Акцент4 24 4" xfId="5512"/>
    <cellStyle name="20% - Акцент4 24 4 2" xfId="5513"/>
    <cellStyle name="20% - Акцент4 24 5" xfId="5514"/>
    <cellStyle name="20% - Акцент4 25" xfId="5515"/>
    <cellStyle name="20% - Акцент4 25 2" xfId="5516"/>
    <cellStyle name="20% - Акцент4 25 2 2" xfId="5517"/>
    <cellStyle name="20% - Акцент4 25 2 2 2" xfId="5518"/>
    <cellStyle name="20% - Акцент4 25 2 3" xfId="5519"/>
    <cellStyle name="20% - Акцент4 25 3" xfId="5520"/>
    <cellStyle name="20% - Акцент4 25 3 2" xfId="5521"/>
    <cellStyle name="20% - Акцент4 25 3 2 2" xfId="5522"/>
    <cellStyle name="20% - Акцент4 25 3 3" xfId="5523"/>
    <cellStyle name="20% - Акцент4 25 4" xfId="5524"/>
    <cellStyle name="20% - Акцент4 25 4 2" xfId="5525"/>
    <cellStyle name="20% - Акцент4 25 5" xfId="5526"/>
    <cellStyle name="20% - Акцент4 26" xfId="5527"/>
    <cellStyle name="20% - Акцент4 26 2" xfId="5528"/>
    <cellStyle name="20% - Акцент4 26 2 2" xfId="5529"/>
    <cellStyle name="20% - Акцент4 26 2 2 2" xfId="5530"/>
    <cellStyle name="20% - Акцент4 26 2 3" xfId="5531"/>
    <cellStyle name="20% - Акцент4 26 3" xfId="5532"/>
    <cellStyle name="20% - Акцент4 26 3 2" xfId="5533"/>
    <cellStyle name="20% - Акцент4 26 3 2 2" xfId="5534"/>
    <cellStyle name="20% - Акцент4 26 3 3" xfId="5535"/>
    <cellStyle name="20% - Акцент4 26 4" xfId="5536"/>
    <cellStyle name="20% - Акцент4 26 4 2" xfId="5537"/>
    <cellStyle name="20% - Акцент4 26 5" xfId="5538"/>
    <cellStyle name="20% - Акцент4 27" xfId="5539"/>
    <cellStyle name="20% - Акцент4 27 2" xfId="5540"/>
    <cellStyle name="20% - Акцент4 27 2 2" xfId="5541"/>
    <cellStyle name="20% - Акцент4 27 2 2 2" xfId="5542"/>
    <cellStyle name="20% - Акцент4 27 2 3" xfId="5543"/>
    <cellStyle name="20% - Акцент4 27 3" xfId="5544"/>
    <cellStyle name="20% - Акцент4 27 3 2" xfId="5545"/>
    <cellStyle name="20% - Акцент4 27 3 2 2" xfId="5546"/>
    <cellStyle name="20% - Акцент4 27 3 3" xfId="5547"/>
    <cellStyle name="20% - Акцент4 27 4" xfId="5548"/>
    <cellStyle name="20% - Акцент4 27 4 2" xfId="5549"/>
    <cellStyle name="20% - Акцент4 27 5" xfId="5550"/>
    <cellStyle name="20% - Акцент4 28" xfId="5551"/>
    <cellStyle name="20% - Акцент4 28 2" xfId="5552"/>
    <cellStyle name="20% - Акцент4 28 2 2" xfId="5553"/>
    <cellStyle name="20% - Акцент4 28 2 2 2" xfId="5554"/>
    <cellStyle name="20% - Акцент4 28 2 3" xfId="5555"/>
    <cellStyle name="20% - Акцент4 28 3" xfId="5556"/>
    <cellStyle name="20% - Акцент4 28 3 2" xfId="5557"/>
    <cellStyle name="20% - Акцент4 28 3 2 2" xfId="5558"/>
    <cellStyle name="20% - Акцент4 28 3 3" xfId="5559"/>
    <cellStyle name="20% - Акцент4 28 4" xfId="5560"/>
    <cellStyle name="20% - Акцент4 28 4 2" xfId="5561"/>
    <cellStyle name="20% - Акцент4 28 5" xfId="5562"/>
    <cellStyle name="20% - Акцент4 29" xfId="5563"/>
    <cellStyle name="20% - Акцент4 29 2" xfId="5564"/>
    <cellStyle name="20% - Акцент4 29 2 2" xfId="5565"/>
    <cellStyle name="20% - Акцент4 29 2 2 2" xfId="5566"/>
    <cellStyle name="20% - Акцент4 29 2 3" xfId="5567"/>
    <cellStyle name="20% - Акцент4 29 3" xfId="5568"/>
    <cellStyle name="20% - Акцент4 29 3 2" xfId="5569"/>
    <cellStyle name="20% - Акцент4 29 3 2 2" xfId="5570"/>
    <cellStyle name="20% - Акцент4 29 3 3" xfId="5571"/>
    <cellStyle name="20% - Акцент4 29 4" xfId="5572"/>
    <cellStyle name="20% - Акцент4 29 4 2" xfId="5573"/>
    <cellStyle name="20% - Акцент4 29 5" xfId="5574"/>
    <cellStyle name="20% - Акцент4 3" xfId="5575"/>
    <cellStyle name="20% - Акцент4 3 2" xfId="5576"/>
    <cellStyle name="20% - Акцент4 3 2 2" xfId="5577"/>
    <cellStyle name="20% - Акцент4 3 2 2 2" xfId="5578"/>
    <cellStyle name="20% - Акцент4 3 2 2 2 2" xfId="5579"/>
    <cellStyle name="20% - Акцент4 3 2 2 3" xfId="5580"/>
    <cellStyle name="20% - Акцент4 3 2 3" xfId="5581"/>
    <cellStyle name="20% - Акцент4 3 2 3 2" xfId="5582"/>
    <cellStyle name="20% - Акцент4 3 2 3 2 2" xfId="5583"/>
    <cellStyle name="20% - Акцент4 3 2 3 3" xfId="5584"/>
    <cellStyle name="20% - Акцент4 3 2 4" xfId="5585"/>
    <cellStyle name="20% - Акцент4 3 2 4 2" xfId="5586"/>
    <cellStyle name="20% - Акцент4 3 2 5" xfId="5587"/>
    <cellStyle name="20% - Акцент4 3 3" xfId="5588"/>
    <cellStyle name="20% - Акцент4 3 3 2" xfId="5589"/>
    <cellStyle name="20% - Акцент4 3 3 2 2" xfId="5590"/>
    <cellStyle name="20% - Акцент4 3 3 2 2 2" xfId="5591"/>
    <cellStyle name="20% - Акцент4 3 3 2 3" xfId="5592"/>
    <cellStyle name="20% - Акцент4 3 3 3" xfId="5593"/>
    <cellStyle name="20% - Акцент4 3 3 3 2" xfId="5594"/>
    <cellStyle name="20% - Акцент4 3 3 3 2 2" xfId="5595"/>
    <cellStyle name="20% - Акцент4 3 3 3 3" xfId="5596"/>
    <cellStyle name="20% - Акцент4 3 3 4" xfId="5597"/>
    <cellStyle name="20% - Акцент4 3 3 4 2" xfId="5598"/>
    <cellStyle name="20% - Акцент4 3 3 5" xfId="5599"/>
    <cellStyle name="20% - Акцент4 3 4" xfId="5600"/>
    <cellStyle name="20% - Акцент4 3 4 2" xfId="5601"/>
    <cellStyle name="20% - Акцент4 3 4 2 2" xfId="5602"/>
    <cellStyle name="20% - Акцент4 3 4 2 2 2" xfId="5603"/>
    <cellStyle name="20% - Акцент4 3 4 2 3" xfId="5604"/>
    <cellStyle name="20% - Акцент4 3 4 3" xfId="5605"/>
    <cellStyle name="20% - Акцент4 3 4 3 2" xfId="5606"/>
    <cellStyle name="20% - Акцент4 3 4 3 2 2" xfId="5607"/>
    <cellStyle name="20% - Акцент4 3 4 3 3" xfId="5608"/>
    <cellStyle name="20% - Акцент4 3 4 4" xfId="5609"/>
    <cellStyle name="20% - Акцент4 3 4 4 2" xfId="5610"/>
    <cellStyle name="20% - Акцент4 3 4 5" xfId="5611"/>
    <cellStyle name="20% - Акцент4 3 5" xfId="5612"/>
    <cellStyle name="20% - Акцент4 3 5 2" xfId="5613"/>
    <cellStyle name="20% - Акцент4 3 5 2 2" xfId="5614"/>
    <cellStyle name="20% - Акцент4 3 5 2 2 2" xfId="5615"/>
    <cellStyle name="20% - Акцент4 3 5 2 3" xfId="5616"/>
    <cellStyle name="20% - Акцент4 3 5 3" xfId="5617"/>
    <cellStyle name="20% - Акцент4 3 5 3 2" xfId="5618"/>
    <cellStyle name="20% - Акцент4 3 5 3 2 2" xfId="5619"/>
    <cellStyle name="20% - Акцент4 3 5 3 3" xfId="5620"/>
    <cellStyle name="20% - Акцент4 3 5 4" xfId="5621"/>
    <cellStyle name="20% - Акцент4 3 5 4 2" xfId="5622"/>
    <cellStyle name="20% - Акцент4 3 5 5" xfId="5623"/>
    <cellStyle name="20% - Акцент4 3 6" xfId="5624"/>
    <cellStyle name="20% - Акцент4 3 6 2" xfId="5625"/>
    <cellStyle name="20% - Акцент4 3 6 2 2" xfId="5626"/>
    <cellStyle name="20% - Акцент4 3 6 3" xfId="5627"/>
    <cellStyle name="20% - Акцент4 3 7" xfId="5628"/>
    <cellStyle name="20% - Акцент4 3 7 2" xfId="5629"/>
    <cellStyle name="20% - Акцент4 3 7 2 2" xfId="5630"/>
    <cellStyle name="20% - Акцент4 3 7 3" xfId="5631"/>
    <cellStyle name="20% - Акцент4 3 8" xfId="5632"/>
    <cellStyle name="20% - Акцент4 3 8 2" xfId="5633"/>
    <cellStyle name="20% - Акцент4 3 9" xfId="5634"/>
    <cellStyle name="20% - Акцент4 30" xfId="5635"/>
    <cellStyle name="20% - Акцент4 30 2" xfId="5636"/>
    <cellStyle name="20% - Акцент4 30 2 2" xfId="5637"/>
    <cellStyle name="20% - Акцент4 30 2 2 2" xfId="5638"/>
    <cellStyle name="20% - Акцент4 30 2 3" xfId="5639"/>
    <cellStyle name="20% - Акцент4 30 3" xfId="5640"/>
    <cellStyle name="20% - Акцент4 30 3 2" xfId="5641"/>
    <cellStyle name="20% - Акцент4 30 3 2 2" xfId="5642"/>
    <cellStyle name="20% - Акцент4 30 3 3" xfId="5643"/>
    <cellStyle name="20% - Акцент4 30 4" xfId="5644"/>
    <cellStyle name="20% - Акцент4 30 4 2" xfId="5645"/>
    <cellStyle name="20% - Акцент4 30 5" xfId="5646"/>
    <cellStyle name="20% - Акцент4 31" xfId="5647"/>
    <cellStyle name="20% - Акцент4 31 2" xfId="5648"/>
    <cellStyle name="20% - Акцент4 31 2 2" xfId="5649"/>
    <cellStyle name="20% - Акцент4 31 2 2 2" xfId="5650"/>
    <cellStyle name="20% - Акцент4 31 2 3" xfId="5651"/>
    <cellStyle name="20% - Акцент4 31 3" xfId="5652"/>
    <cellStyle name="20% - Акцент4 31 3 2" xfId="5653"/>
    <cellStyle name="20% - Акцент4 31 3 2 2" xfId="5654"/>
    <cellStyle name="20% - Акцент4 31 3 3" xfId="5655"/>
    <cellStyle name="20% - Акцент4 31 4" xfId="5656"/>
    <cellStyle name="20% - Акцент4 31 4 2" xfId="5657"/>
    <cellStyle name="20% - Акцент4 31 5" xfId="5658"/>
    <cellStyle name="20% - Акцент4 32" xfId="5659"/>
    <cellStyle name="20% - Акцент4 32 2" xfId="5660"/>
    <cellStyle name="20% - Акцент4 32 2 2" xfId="5661"/>
    <cellStyle name="20% - Акцент4 32 2 2 2" xfId="5662"/>
    <cellStyle name="20% - Акцент4 32 2 3" xfId="5663"/>
    <cellStyle name="20% - Акцент4 32 3" xfId="5664"/>
    <cellStyle name="20% - Акцент4 32 3 2" xfId="5665"/>
    <cellStyle name="20% - Акцент4 32 3 2 2" xfId="5666"/>
    <cellStyle name="20% - Акцент4 32 3 3" xfId="5667"/>
    <cellStyle name="20% - Акцент4 32 4" xfId="5668"/>
    <cellStyle name="20% - Акцент4 32 4 2" xfId="5669"/>
    <cellStyle name="20% - Акцент4 32 5" xfId="5670"/>
    <cellStyle name="20% - Акцент4 33" xfId="5671"/>
    <cellStyle name="20% - Акцент4 33 2" xfId="5672"/>
    <cellStyle name="20% - Акцент4 33 2 2" xfId="5673"/>
    <cellStyle name="20% - Акцент4 33 2 2 2" xfId="5674"/>
    <cellStyle name="20% - Акцент4 33 2 3" xfId="5675"/>
    <cellStyle name="20% - Акцент4 33 3" xfId="5676"/>
    <cellStyle name="20% - Акцент4 33 3 2" xfId="5677"/>
    <cellStyle name="20% - Акцент4 33 3 2 2" xfId="5678"/>
    <cellStyle name="20% - Акцент4 33 3 3" xfId="5679"/>
    <cellStyle name="20% - Акцент4 33 4" xfId="5680"/>
    <cellStyle name="20% - Акцент4 33 4 2" xfId="5681"/>
    <cellStyle name="20% - Акцент4 33 5" xfId="5682"/>
    <cellStyle name="20% - Акцент4 34" xfId="5683"/>
    <cellStyle name="20% - Акцент4 34 2" xfId="5684"/>
    <cellStyle name="20% - Акцент4 34 2 2" xfId="5685"/>
    <cellStyle name="20% - Акцент4 34 2 2 2" xfId="5686"/>
    <cellStyle name="20% - Акцент4 34 2 3" xfId="5687"/>
    <cellStyle name="20% - Акцент4 34 3" xfId="5688"/>
    <cellStyle name="20% - Акцент4 34 3 2" xfId="5689"/>
    <cellStyle name="20% - Акцент4 34 3 2 2" xfId="5690"/>
    <cellStyle name="20% - Акцент4 34 3 3" xfId="5691"/>
    <cellStyle name="20% - Акцент4 34 4" xfId="5692"/>
    <cellStyle name="20% - Акцент4 34 4 2" xfId="5693"/>
    <cellStyle name="20% - Акцент4 34 5" xfId="5694"/>
    <cellStyle name="20% - Акцент4 35" xfId="5695"/>
    <cellStyle name="20% - Акцент4 35 2" xfId="5696"/>
    <cellStyle name="20% - Акцент4 35 2 2" xfId="5697"/>
    <cellStyle name="20% - Акцент4 35 2 2 2" xfId="5698"/>
    <cellStyle name="20% - Акцент4 35 2 3" xfId="5699"/>
    <cellStyle name="20% - Акцент4 35 3" xfId="5700"/>
    <cellStyle name="20% - Акцент4 35 3 2" xfId="5701"/>
    <cellStyle name="20% - Акцент4 35 3 2 2" xfId="5702"/>
    <cellStyle name="20% - Акцент4 35 3 3" xfId="5703"/>
    <cellStyle name="20% - Акцент4 35 4" xfId="5704"/>
    <cellStyle name="20% - Акцент4 35 4 2" xfId="5705"/>
    <cellStyle name="20% - Акцент4 35 5" xfId="5706"/>
    <cellStyle name="20% - Акцент4 36" xfId="5707"/>
    <cellStyle name="20% - Акцент4 36 2" xfId="5708"/>
    <cellStyle name="20% - Акцент4 36 2 2" xfId="5709"/>
    <cellStyle name="20% - Акцент4 36 2 2 2" xfId="5710"/>
    <cellStyle name="20% - Акцент4 36 2 3" xfId="5711"/>
    <cellStyle name="20% - Акцент4 36 3" xfId="5712"/>
    <cellStyle name="20% - Акцент4 36 3 2" xfId="5713"/>
    <cellStyle name="20% - Акцент4 36 3 2 2" xfId="5714"/>
    <cellStyle name="20% - Акцент4 36 3 3" xfId="5715"/>
    <cellStyle name="20% - Акцент4 36 4" xfId="5716"/>
    <cellStyle name="20% - Акцент4 36 4 2" xfId="5717"/>
    <cellStyle name="20% - Акцент4 36 5" xfId="5718"/>
    <cellStyle name="20% - Акцент4 37" xfId="5719"/>
    <cellStyle name="20% - Акцент4 37 2" xfId="5720"/>
    <cellStyle name="20% - Акцент4 37 2 2" xfId="5721"/>
    <cellStyle name="20% - Акцент4 37 2 2 2" xfId="5722"/>
    <cellStyle name="20% - Акцент4 37 2 3" xfId="5723"/>
    <cellStyle name="20% - Акцент4 37 3" xfId="5724"/>
    <cellStyle name="20% - Акцент4 37 3 2" xfId="5725"/>
    <cellStyle name="20% - Акцент4 37 3 2 2" xfId="5726"/>
    <cellStyle name="20% - Акцент4 37 3 3" xfId="5727"/>
    <cellStyle name="20% - Акцент4 37 4" xfId="5728"/>
    <cellStyle name="20% - Акцент4 37 4 2" xfId="5729"/>
    <cellStyle name="20% - Акцент4 37 5" xfId="5730"/>
    <cellStyle name="20% - Акцент4 38" xfId="5731"/>
    <cellStyle name="20% - Акцент4 38 2" xfId="5732"/>
    <cellStyle name="20% - Акцент4 38 2 2" xfId="5733"/>
    <cellStyle name="20% - Акцент4 38 2 2 2" xfId="5734"/>
    <cellStyle name="20% - Акцент4 38 2 3" xfId="5735"/>
    <cellStyle name="20% - Акцент4 38 3" xfId="5736"/>
    <cellStyle name="20% - Акцент4 38 3 2" xfId="5737"/>
    <cellStyle name="20% - Акцент4 38 3 2 2" xfId="5738"/>
    <cellStyle name="20% - Акцент4 38 3 3" xfId="5739"/>
    <cellStyle name="20% - Акцент4 38 4" xfId="5740"/>
    <cellStyle name="20% - Акцент4 38 4 2" xfId="5741"/>
    <cellStyle name="20% - Акцент4 38 5" xfId="5742"/>
    <cellStyle name="20% - Акцент4 39" xfId="5743"/>
    <cellStyle name="20% - Акцент4 39 2" xfId="5744"/>
    <cellStyle name="20% - Акцент4 39 2 2" xfId="5745"/>
    <cellStyle name="20% - Акцент4 39 2 2 2" xfId="5746"/>
    <cellStyle name="20% - Акцент4 39 2 3" xfId="5747"/>
    <cellStyle name="20% - Акцент4 39 3" xfId="5748"/>
    <cellStyle name="20% - Акцент4 39 3 2" xfId="5749"/>
    <cellStyle name="20% - Акцент4 39 3 2 2" xfId="5750"/>
    <cellStyle name="20% - Акцент4 39 3 3" xfId="5751"/>
    <cellStyle name="20% - Акцент4 39 4" xfId="5752"/>
    <cellStyle name="20% - Акцент4 39 4 2" xfId="5753"/>
    <cellStyle name="20% - Акцент4 39 5" xfId="5754"/>
    <cellStyle name="20% - Акцент4 4" xfId="5755"/>
    <cellStyle name="20% - Акцент4 4 2" xfId="5756"/>
    <cellStyle name="20% - Акцент4 4 2 2" xfId="5757"/>
    <cellStyle name="20% - Акцент4 4 2 2 2" xfId="5758"/>
    <cellStyle name="20% - Акцент4 4 2 2 2 2" xfId="5759"/>
    <cellStyle name="20% - Акцент4 4 2 2 3" xfId="5760"/>
    <cellStyle name="20% - Акцент4 4 2 3" xfId="5761"/>
    <cellStyle name="20% - Акцент4 4 2 3 2" xfId="5762"/>
    <cellStyle name="20% - Акцент4 4 2 3 2 2" xfId="5763"/>
    <cellStyle name="20% - Акцент4 4 2 3 3" xfId="5764"/>
    <cellStyle name="20% - Акцент4 4 2 4" xfId="5765"/>
    <cellStyle name="20% - Акцент4 4 2 4 2" xfId="5766"/>
    <cellStyle name="20% - Акцент4 4 2 5" xfId="5767"/>
    <cellStyle name="20% - Акцент4 4 3" xfId="5768"/>
    <cellStyle name="20% - Акцент4 4 3 2" xfId="5769"/>
    <cellStyle name="20% - Акцент4 4 3 2 2" xfId="5770"/>
    <cellStyle name="20% - Акцент4 4 3 2 2 2" xfId="5771"/>
    <cellStyle name="20% - Акцент4 4 3 2 3" xfId="5772"/>
    <cellStyle name="20% - Акцент4 4 3 3" xfId="5773"/>
    <cellStyle name="20% - Акцент4 4 3 3 2" xfId="5774"/>
    <cellStyle name="20% - Акцент4 4 3 3 2 2" xfId="5775"/>
    <cellStyle name="20% - Акцент4 4 3 3 3" xfId="5776"/>
    <cellStyle name="20% - Акцент4 4 3 4" xfId="5777"/>
    <cellStyle name="20% - Акцент4 4 3 4 2" xfId="5778"/>
    <cellStyle name="20% - Акцент4 4 3 5" xfId="5779"/>
    <cellStyle name="20% - Акцент4 4 4" xfId="5780"/>
    <cellStyle name="20% - Акцент4 4 4 2" xfId="5781"/>
    <cellStyle name="20% - Акцент4 4 4 2 2" xfId="5782"/>
    <cellStyle name="20% - Акцент4 4 4 2 2 2" xfId="5783"/>
    <cellStyle name="20% - Акцент4 4 4 2 3" xfId="5784"/>
    <cellStyle name="20% - Акцент4 4 4 3" xfId="5785"/>
    <cellStyle name="20% - Акцент4 4 4 3 2" xfId="5786"/>
    <cellStyle name="20% - Акцент4 4 4 3 2 2" xfId="5787"/>
    <cellStyle name="20% - Акцент4 4 4 3 3" xfId="5788"/>
    <cellStyle name="20% - Акцент4 4 4 4" xfId="5789"/>
    <cellStyle name="20% - Акцент4 4 4 4 2" xfId="5790"/>
    <cellStyle name="20% - Акцент4 4 4 5" xfId="5791"/>
    <cellStyle name="20% - Акцент4 4 5" xfId="5792"/>
    <cellStyle name="20% - Акцент4 4 5 2" xfId="5793"/>
    <cellStyle name="20% - Акцент4 4 5 2 2" xfId="5794"/>
    <cellStyle name="20% - Акцент4 4 5 2 2 2" xfId="5795"/>
    <cellStyle name="20% - Акцент4 4 5 2 3" xfId="5796"/>
    <cellStyle name="20% - Акцент4 4 5 3" xfId="5797"/>
    <cellStyle name="20% - Акцент4 4 5 3 2" xfId="5798"/>
    <cellStyle name="20% - Акцент4 4 5 3 2 2" xfId="5799"/>
    <cellStyle name="20% - Акцент4 4 5 3 3" xfId="5800"/>
    <cellStyle name="20% - Акцент4 4 5 4" xfId="5801"/>
    <cellStyle name="20% - Акцент4 4 5 4 2" xfId="5802"/>
    <cellStyle name="20% - Акцент4 4 5 5" xfId="5803"/>
    <cellStyle name="20% - Акцент4 4 6" xfId="5804"/>
    <cellStyle name="20% - Акцент4 4 6 2" xfId="5805"/>
    <cellStyle name="20% - Акцент4 4 6 2 2" xfId="5806"/>
    <cellStyle name="20% - Акцент4 4 6 3" xfId="5807"/>
    <cellStyle name="20% - Акцент4 4 7" xfId="5808"/>
    <cellStyle name="20% - Акцент4 4 7 2" xfId="5809"/>
    <cellStyle name="20% - Акцент4 4 7 2 2" xfId="5810"/>
    <cellStyle name="20% - Акцент4 4 7 3" xfId="5811"/>
    <cellStyle name="20% - Акцент4 4 8" xfId="5812"/>
    <cellStyle name="20% - Акцент4 4 8 2" xfId="5813"/>
    <cellStyle name="20% - Акцент4 4 9" xfId="5814"/>
    <cellStyle name="20% - Акцент4 40" xfId="5815"/>
    <cellStyle name="20% - Акцент4 40 2" xfId="5816"/>
    <cellStyle name="20% - Акцент4 40 2 2" xfId="5817"/>
    <cellStyle name="20% - Акцент4 40 2 2 2" xfId="5818"/>
    <cellStyle name="20% - Акцент4 40 2 3" xfId="5819"/>
    <cellStyle name="20% - Акцент4 40 3" xfId="5820"/>
    <cellStyle name="20% - Акцент4 40 3 2" xfId="5821"/>
    <cellStyle name="20% - Акцент4 40 3 2 2" xfId="5822"/>
    <cellStyle name="20% - Акцент4 40 3 3" xfId="5823"/>
    <cellStyle name="20% - Акцент4 40 4" xfId="5824"/>
    <cellStyle name="20% - Акцент4 40 4 2" xfId="5825"/>
    <cellStyle name="20% - Акцент4 40 5" xfId="5826"/>
    <cellStyle name="20% - Акцент4 41" xfId="5827"/>
    <cellStyle name="20% - Акцент4 41 2" xfId="5828"/>
    <cellStyle name="20% - Акцент4 41 2 2" xfId="5829"/>
    <cellStyle name="20% - Акцент4 41 2 2 2" xfId="5830"/>
    <cellStyle name="20% - Акцент4 41 2 3" xfId="5831"/>
    <cellStyle name="20% - Акцент4 41 3" xfId="5832"/>
    <cellStyle name="20% - Акцент4 41 3 2" xfId="5833"/>
    <cellStyle name="20% - Акцент4 41 3 2 2" xfId="5834"/>
    <cellStyle name="20% - Акцент4 41 3 3" xfId="5835"/>
    <cellStyle name="20% - Акцент4 41 4" xfId="5836"/>
    <cellStyle name="20% - Акцент4 41 4 2" xfId="5837"/>
    <cellStyle name="20% - Акцент4 41 5" xfId="5838"/>
    <cellStyle name="20% - Акцент4 42" xfId="5839"/>
    <cellStyle name="20% - Акцент4 42 2" xfId="5840"/>
    <cellStyle name="20% - Акцент4 42 2 2" xfId="5841"/>
    <cellStyle name="20% - Акцент4 42 2 2 2" xfId="5842"/>
    <cellStyle name="20% - Акцент4 42 2 3" xfId="5843"/>
    <cellStyle name="20% - Акцент4 42 3" xfId="5844"/>
    <cellStyle name="20% - Акцент4 42 3 2" xfId="5845"/>
    <cellStyle name="20% - Акцент4 42 3 2 2" xfId="5846"/>
    <cellStyle name="20% - Акцент4 42 3 3" xfId="5847"/>
    <cellStyle name="20% - Акцент4 42 4" xfId="5848"/>
    <cellStyle name="20% - Акцент4 42 4 2" xfId="5849"/>
    <cellStyle name="20% - Акцент4 42 5" xfId="5850"/>
    <cellStyle name="20% - Акцент4 43" xfId="5851"/>
    <cellStyle name="20% - Акцент4 43 2" xfId="5852"/>
    <cellStyle name="20% - Акцент4 43 2 2" xfId="5853"/>
    <cellStyle name="20% - Акцент4 43 2 2 2" xfId="5854"/>
    <cellStyle name="20% - Акцент4 43 2 3" xfId="5855"/>
    <cellStyle name="20% - Акцент4 43 3" xfId="5856"/>
    <cellStyle name="20% - Акцент4 43 3 2" xfId="5857"/>
    <cellStyle name="20% - Акцент4 43 3 2 2" xfId="5858"/>
    <cellStyle name="20% - Акцент4 43 3 3" xfId="5859"/>
    <cellStyle name="20% - Акцент4 43 4" xfId="5860"/>
    <cellStyle name="20% - Акцент4 43 4 2" xfId="5861"/>
    <cellStyle name="20% - Акцент4 43 5" xfId="5862"/>
    <cellStyle name="20% - Акцент4 44" xfId="5863"/>
    <cellStyle name="20% - Акцент4 44 2" xfId="5864"/>
    <cellStyle name="20% - Акцент4 44 2 2" xfId="5865"/>
    <cellStyle name="20% - Акцент4 44 2 2 2" xfId="5866"/>
    <cellStyle name="20% - Акцент4 44 2 3" xfId="5867"/>
    <cellStyle name="20% - Акцент4 44 3" xfId="5868"/>
    <cellStyle name="20% - Акцент4 44 3 2" xfId="5869"/>
    <cellStyle name="20% - Акцент4 44 3 2 2" xfId="5870"/>
    <cellStyle name="20% - Акцент4 44 3 3" xfId="5871"/>
    <cellStyle name="20% - Акцент4 44 4" xfId="5872"/>
    <cellStyle name="20% - Акцент4 44 4 2" xfId="5873"/>
    <cellStyle name="20% - Акцент4 44 5" xfId="5874"/>
    <cellStyle name="20% - Акцент4 45" xfId="5875"/>
    <cellStyle name="20% - Акцент4 45 2" xfId="5876"/>
    <cellStyle name="20% - Акцент4 45 2 2" xfId="5877"/>
    <cellStyle name="20% - Акцент4 45 2 2 2" xfId="5878"/>
    <cellStyle name="20% - Акцент4 45 2 3" xfId="5879"/>
    <cellStyle name="20% - Акцент4 45 3" xfId="5880"/>
    <cellStyle name="20% - Акцент4 45 3 2" xfId="5881"/>
    <cellStyle name="20% - Акцент4 45 3 2 2" xfId="5882"/>
    <cellStyle name="20% - Акцент4 45 3 3" xfId="5883"/>
    <cellStyle name="20% - Акцент4 45 4" xfId="5884"/>
    <cellStyle name="20% - Акцент4 45 4 2" xfId="5885"/>
    <cellStyle name="20% - Акцент4 45 5" xfId="5886"/>
    <cellStyle name="20% - Акцент4 46" xfId="5887"/>
    <cellStyle name="20% - Акцент4 46 2" xfId="5888"/>
    <cellStyle name="20% - Акцент4 46 2 2" xfId="5889"/>
    <cellStyle name="20% - Акцент4 46 2 2 2" xfId="5890"/>
    <cellStyle name="20% - Акцент4 46 2 3" xfId="5891"/>
    <cellStyle name="20% - Акцент4 46 3" xfId="5892"/>
    <cellStyle name="20% - Акцент4 46 3 2" xfId="5893"/>
    <cellStyle name="20% - Акцент4 46 3 2 2" xfId="5894"/>
    <cellStyle name="20% - Акцент4 46 3 3" xfId="5895"/>
    <cellStyle name="20% - Акцент4 46 4" xfId="5896"/>
    <cellStyle name="20% - Акцент4 46 4 2" xfId="5897"/>
    <cellStyle name="20% - Акцент4 46 5" xfId="5898"/>
    <cellStyle name="20% - Акцент4 47" xfId="5899"/>
    <cellStyle name="20% - Акцент4 47 2" xfId="5900"/>
    <cellStyle name="20% - Акцент4 47 2 2" xfId="5901"/>
    <cellStyle name="20% - Акцент4 47 2 2 2" xfId="5902"/>
    <cellStyle name="20% - Акцент4 47 2 3" xfId="5903"/>
    <cellStyle name="20% - Акцент4 47 3" xfId="5904"/>
    <cellStyle name="20% - Акцент4 47 3 2" xfId="5905"/>
    <cellStyle name="20% - Акцент4 47 3 2 2" xfId="5906"/>
    <cellStyle name="20% - Акцент4 47 3 3" xfId="5907"/>
    <cellStyle name="20% - Акцент4 47 4" xfId="5908"/>
    <cellStyle name="20% - Акцент4 47 4 2" xfId="5909"/>
    <cellStyle name="20% - Акцент4 47 5" xfId="5910"/>
    <cellStyle name="20% - Акцент4 48" xfId="5911"/>
    <cellStyle name="20% - Акцент4 48 2" xfId="5912"/>
    <cellStyle name="20% - Акцент4 48 2 2" xfId="5913"/>
    <cellStyle name="20% - Акцент4 48 2 2 2" xfId="5914"/>
    <cellStyle name="20% - Акцент4 48 2 3" xfId="5915"/>
    <cellStyle name="20% - Акцент4 48 3" xfId="5916"/>
    <cellStyle name="20% - Акцент4 48 3 2" xfId="5917"/>
    <cellStyle name="20% - Акцент4 48 3 2 2" xfId="5918"/>
    <cellStyle name="20% - Акцент4 48 3 3" xfId="5919"/>
    <cellStyle name="20% - Акцент4 48 4" xfId="5920"/>
    <cellStyle name="20% - Акцент4 48 4 2" xfId="5921"/>
    <cellStyle name="20% - Акцент4 48 5" xfId="5922"/>
    <cellStyle name="20% - Акцент4 49" xfId="5923"/>
    <cellStyle name="20% - Акцент4 49 2" xfId="5924"/>
    <cellStyle name="20% - Акцент4 49 2 2" xfId="5925"/>
    <cellStyle name="20% - Акцент4 49 2 2 2" xfId="5926"/>
    <cellStyle name="20% - Акцент4 49 2 3" xfId="5927"/>
    <cellStyle name="20% - Акцент4 49 3" xfId="5928"/>
    <cellStyle name="20% - Акцент4 49 3 2" xfId="5929"/>
    <cellStyle name="20% - Акцент4 49 3 2 2" xfId="5930"/>
    <cellStyle name="20% - Акцент4 49 3 3" xfId="5931"/>
    <cellStyle name="20% - Акцент4 49 4" xfId="5932"/>
    <cellStyle name="20% - Акцент4 49 4 2" xfId="5933"/>
    <cellStyle name="20% - Акцент4 49 5" xfId="5934"/>
    <cellStyle name="20% - Акцент4 5" xfId="5935"/>
    <cellStyle name="20% - Акцент4 5 2" xfId="5936"/>
    <cellStyle name="20% - Акцент4 5 2 2" xfId="5937"/>
    <cellStyle name="20% - Акцент4 5 2 2 2" xfId="5938"/>
    <cellStyle name="20% - Акцент4 5 2 2 2 2" xfId="5939"/>
    <cellStyle name="20% - Акцент4 5 2 2 3" xfId="5940"/>
    <cellStyle name="20% - Акцент4 5 2 3" xfId="5941"/>
    <cellStyle name="20% - Акцент4 5 2 3 2" xfId="5942"/>
    <cellStyle name="20% - Акцент4 5 2 3 2 2" xfId="5943"/>
    <cellStyle name="20% - Акцент4 5 2 3 3" xfId="5944"/>
    <cellStyle name="20% - Акцент4 5 2 4" xfId="5945"/>
    <cellStyle name="20% - Акцент4 5 2 4 2" xfId="5946"/>
    <cellStyle name="20% - Акцент4 5 2 5" xfId="5947"/>
    <cellStyle name="20% - Акцент4 5 3" xfId="5948"/>
    <cellStyle name="20% - Акцент4 5 3 2" xfId="5949"/>
    <cellStyle name="20% - Акцент4 5 3 2 2" xfId="5950"/>
    <cellStyle name="20% - Акцент4 5 3 2 2 2" xfId="5951"/>
    <cellStyle name="20% - Акцент4 5 3 2 3" xfId="5952"/>
    <cellStyle name="20% - Акцент4 5 3 3" xfId="5953"/>
    <cellStyle name="20% - Акцент4 5 3 3 2" xfId="5954"/>
    <cellStyle name="20% - Акцент4 5 3 3 2 2" xfId="5955"/>
    <cellStyle name="20% - Акцент4 5 3 3 3" xfId="5956"/>
    <cellStyle name="20% - Акцент4 5 3 4" xfId="5957"/>
    <cellStyle name="20% - Акцент4 5 3 4 2" xfId="5958"/>
    <cellStyle name="20% - Акцент4 5 3 5" xfId="5959"/>
    <cellStyle name="20% - Акцент4 5 4" xfId="5960"/>
    <cellStyle name="20% - Акцент4 5 4 2" xfId="5961"/>
    <cellStyle name="20% - Акцент4 5 4 2 2" xfId="5962"/>
    <cellStyle name="20% - Акцент4 5 4 2 2 2" xfId="5963"/>
    <cellStyle name="20% - Акцент4 5 4 2 3" xfId="5964"/>
    <cellStyle name="20% - Акцент4 5 4 3" xfId="5965"/>
    <cellStyle name="20% - Акцент4 5 4 3 2" xfId="5966"/>
    <cellStyle name="20% - Акцент4 5 4 3 2 2" xfId="5967"/>
    <cellStyle name="20% - Акцент4 5 4 3 3" xfId="5968"/>
    <cellStyle name="20% - Акцент4 5 4 4" xfId="5969"/>
    <cellStyle name="20% - Акцент4 5 4 4 2" xfId="5970"/>
    <cellStyle name="20% - Акцент4 5 4 5" xfId="5971"/>
    <cellStyle name="20% - Акцент4 5 5" xfId="5972"/>
    <cellStyle name="20% - Акцент4 5 5 2" xfId="5973"/>
    <cellStyle name="20% - Акцент4 5 5 2 2" xfId="5974"/>
    <cellStyle name="20% - Акцент4 5 5 2 2 2" xfId="5975"/>
    <cellStyle name="20% - Акцент4 5 5 2 3" xfId="5976"/>
    <cellStyle name="20% - Акцент4 5 5 3" xfId="5977"/>
    <cellStyle name="20% - Акцент4 5 5 3 2" xfId="5978"/>
    <cellStyle name="20% - Акцент4 5 5 3 2 2" xfId="5979"/>
    <cellStyle name="20% - Акцент4 5 5 3 3" xfId="5980"/>
    <cellStyle name="20% - Акцент4 5 5 4" xfId="5981"/>
    <cellStyle name="20% - Акцент4 5 5 4 2" xfId="5982"/>
    <cellStyle name="20% - Акцент4 5 5 5" xfId="5983"/>
    <cellStyle name="20% - Акцент4 5 6" xfId="5984"/>
    <cellStyle name="20% - Акцент4 5 6 2" xfId="5985"/>
    <cellStyle name="20% - Акцент4 5 6 2 2" xfId="5986"/>
    <cellStyle name="20% - Акцент4 5 6 3" xfId="5987"/>
    <cellStyle name="20% - Акцент4 5 7" xfId="5988"/>
    <cellStyle name="20% - Акцент4 5 7 2" xfId="5989"/>
    <cellStyle name="20% - Акцент4 5 7 2 2" xfId="5990"/>
    <cellStyle name="20% - Акцент4 5 7 3" xfId="5991"/>
    <cellStyle name="20% - Акцент4 5 8" xfId="5992"/>
    <cellStyle name="20% - Акцент4 5 8 2" xfId="5993"/>
    <cellStyle name="20% - Акцент4 5 9" xfId="5994"/>
    <cellStyle name="20% - Акцент4 50" xfId="5995"/>
    <cellStyle name="20% - Акцент4 50 2" xfId="5996"/>
    <cellStyle name="20% - Акцент4 50 2 2" xfId="5997"/>
    <cellStyle name="20% - Акцент4 50 2 2 2" xfId="5998"/>
    <cellStyle name="20% - Акцент4 50 2 3" xfId="5999"/>
    <cellStyle name="20% - Акцент4 50 3" xfId="6000"/>
    <cellStyle name="20% - Акцент4 50 3 2" xfId="6001"/>
    <cellStyle name="20% - Акцент4 50 3 2 2" xfId="6002"/>
    <cellStyle name="20% - Акцент4 50 3 3" xfId="6003"/>
    <cellStyle name="20% - Акцент4 50 4" xfId="6004"/>
    <cellStyle name="20% - Акцент4 50 4 2" xfId="6005"/>
    <cellStyle name="20% - Акцент4 50 5" xfId="6006"/>
    <cellStyle name="20% - Акцент4 51" xfId="6007"/>
    <cellStyle name="20% - Акцент4 51 2" xfId="6008"/>
    <cellStyle name="20% - Акцент4 51 2 2" xfId="6009"/>
    <cellStyle name="20% - Акцент4 51 2 2 2" xfId="6010"/>
    <cellStyle name="20% - Акцент4 51 2 3" xfId="6011"/>
    <cellStyle name="20% - Акцент4 51 3" xfId="6012"/>
    <cellStyle name="20% - Акцент4 51 3 2" xfId="6013"/>
    <cellStyle name="20% - Акцент4 51 3 2 2" xfId="6014"/>
    <cellStyle name="20% - Акцент4 51 3 3" xfId="6015"/>
    <cellStyle name="20% - Акцент4 51 4" xfId="6016"/>
    <cellStyle name="20% - Акцент4 51 4 2" xfId="6017"/>
    <cellStyle name="20% - Акцент4 51 5" xfId="6018"/>
    <cellStyle name="20% - Акцент4 52" xfId="6019"/>
    <cellStyle name="20% - Акцент4 52 2" xfId="6020"/>
    <cellStyle name="20% - Акцент4 52 2 2" xfId="6021"/>
    <cellStyle name="20% - Акцент4 52 2 2 2" xfId="6022"/>
    <cellStyle name="20% - Акцент4 52 2 3" xfId="6023"/>
    <cellStyle name="20% - Акцент4 52 3" xfId="6024"/>
    <cellStyle name="20% - Акцент4 52 3 2" xfId="6025"/>
    <cellStyle name="20% - Акцент4 52 3 2 2" xfId="6026"/>
    <cellStyle name="20% - Акцент4 52 3 3" xfId="6027"/>
    <cellStyle name="20% - Акцент4 52 4" xfId="6028"/>
    <cellStyle name="20% - Акцент4 52 4 2" xfId="6029"/>
    <cellStyle name="20% - Акцент4 52 5" xfId="6030"/>
    <cellStyle name="20% - Акцент4 53" xfId="6031"/>
    <cellStyle name="20% - Акцент4 53 2" xfId="6032"/>
    <cellStyle name="20% - Акцент4 53 2 2" xfId="6033"/>
    <cellStyle name="20% - Акцент4 53 2 2 2" xfId="6034"/>
    <cellStyle name="20% - Акцент4 53 2 3" xfId="6035"/>
    <cellStyle name="20% - Акцент4 53 3" xfId="6036"/>
    <cellStyle name="20% - Акцент4 53 3 2" xfId="6037"/>
    <cellStyle name="20% - Акцент4 53 3 2 2" xfId="6038"/>
    <cellStyle name="20% - Акцент4 53 3 3" xfId="6039"/>
    <cellStyle name="20% - Акцент4 53 4" xfId="6040"/>
    <cellStyle name="20% - Акцент4 53 4 2" xfId="6041"/>
    <cellStyle name="20% - Акцент4 53 5" xfId="6042"/>
    <cellStyle name="20% - Акцент4 54" xfId="6043"/>
    <cellStyle name="20% - Акцент4 54 2" xfId="6044"/>
    <cellStyle name="20% - Акцент4 54 2 2" xfId="6045"/>
    <cellStyle name="20% - Акцент4 54 2 2 2" xfId="6046"/>
    <cellStyle name="20% - Акцент4 54 2 3" xfId="6047"/>
    <cellStyle name="20% - Акцент4 54 3" xfId="6048"/>
    <cellStyle name="20% - Акцент4 54 3 2" xfId="6049"/>
    <cellStyle name="20% - Акцент4 54 3 2 2" xfId="6050"/>
    <cellStyle name="20% - Акцент4 54 3 3" xfId="6051"/>
    <cellStyle name="20% - Акцент4 54 4" xfId="6052"/>
    <cellStyle name="20% - Акцент4 54 4 2" xfId="6053"/>
    <cellStyle name="20% - Акцент4 54 5" xfId="6054"/>
    <cellStyle name="20% - Акцент4 55" xfId="6055"/>
    <cellStyle name="20% - Акцент4 55 2" xfId="6056"/>
    <cellStyle name="20% - Акцент4 55 2 2" xfId="6057"/>
    <cellStyle name="20% - Акцент4 55 2 2 2" xfId="6058"/>
    <cellStyle name="20% - Акцент4 55 2 3" xfId="6059"/>
    <cellStyle name="20% - Акцент4 55 3" xfId="6060"/>
    <cellStyle name="20% - Акцент4 55 3 2" xfId="6061"/>
    <cellStyle name="20% - Акцент4 55 3 2 2" xfId="6062"/>
    <cellStyle name="20% - Акцент4 55 3 3" xfId="6063"/>
    <cellStyle name="20% - Акцент4 55 4" xfId="6064"/>
    <cellStyle name="20% - Акцент4 55 4 2" xfId="6065"/>
    <cellStyle name="20% - Акцент4 55 5" xfId="6066"/>
    <cellStyle name="20% - Акцент4 56" xfId="6067"/>
    <cellStyle name="20% - Акцент4 56 2" xfId="6068"/>
    <cellStyle name="20% - Акцент4 56 2 2" xfId="6069"/>
    <cellStyle name="20% - Акцент4 56 2 2 2" xfId="6070"/>
    <cellStyle name="20% - Акцент4 56 2 3" xfId="6071"/>
    <cellStyle name="20% - Акцент4 56 3" xfId="6072"/>
    <cellStyle name="20% - Акцент4 56 3 2" xfId="6073"/>
    <cellStyle name="20% - Акцент4 56 3 2 2" xfId="6074"/>
    <cellStyle name="20% - Акцент4 56 3 3" xfId="6075"/>
    <cellStyle name="20% - Акцент4 56 4" xfId="6076"/>
    <cellStyle name="20% - Акцент4 56 4 2" xfId="6077"/>
    <cellStyle name="20% - Акцент4 56 5" xfId="6078"/>
    <cellStyle name="20% - Акцент4 57" xfId="6079"/>
    <cellStyle name="20% - Акцент4 57 2" xfId="6080"/>
    <cellStyle name="20% - Акцент4 57 2 2" xfId="6081"/>
    <cellStyle name="20% - Акцент4 57 2 2 2" xfId="6082"/>
    <cellStyle name="20% - Акцент4 57 2 3" xfId="6083"/>
    <cellStyle name="20% - Акцент4 57 3" xfId="6084"/>
    <cellStyle name="20% - Акцент4 57 3 2" xfId="6085"/>
    <cellStyle name="20% - Акцент4 57 3 2 2" xfId="6086"/>
    <cellStyle name="20% - Акцент4 57 3 3" xfId="6087"/>
    <cellStyle name="20% - Акцент4 57 4" xfId="6088"/>
    <cellStyle name="20% - Акцент4 57 4 2" xfId="6089"/>
    <cellStyle name="20% - Акцент4 57 5" xfId="6090"/>
    <cellStyle name="20% - Акцент4 58" xfId="6091"/>
    <cellStyle name="20% - Акцент4 58 2" xfId="6092"/>
    <cellStyle name="20% - Акцент4 58 2 2" xfId="6093"/>
    <cellStyle name="20% - Акцент4 58 2 2 2" xfId="6094"/>
    <cellStyle name="20% - Акцент4 58 2 3" xfId="6095"/>
    <cellStyle name="20% - Акцент4 58 3" xfId="6096"/>
    <cellStyle name="20% - Акцент4 58 3 2" xfId="6097"/>
    <cellStyle name="20% - Акцент4 58 3 2 2" xfId="6098"/>
    <cellStyle name="20% - Акцент4 58 3 3" xfId="6099"/>
    <cellStyle name="20% - Акцент4 58 4" xfId="6100"/>
    <cellStyle name="20% - Акцент4 58 4 2" xfId="6101"/>
    <cellStyle name="20% - Акцент4 58 5" xfId="6102"/>
    <cellStyle name="20% - Акцент4 59" xfId="6103"/>
    <cellStyle name="20% - Акцент4 59 2" xfId="6104"/>
    <cellStyle name="20% - Акцент4 59 2 2" xfId="6105"/>
    <cellStyle name="20% - Акцент4 59 2 2 2" xfId="6106"/>
    <cellStyle name="20% - Акцент4 59 2 3" xfId="6107"/>
    <cellStyle name="20% - Акцент4 59 3" xfId="6108"/>
    <cellStyle name="20% - Акцент4 59 3 2" xfId="6109"/>
    <cellStyle name="20% - Акцент4 59 3 2 2" xfId="6110"/>
    <cellStyle name="20% - Акцент4 59 3 3" xfId="6111"/>
    <cellStyle name="20% - Акцент4 59 4" xfId="6112"/>
    <cellStyle name="20% - Акцент4 59 4 2" xfId="6113"/>
    <cellStyle name="20% - Акцент4 59 5" xfId="6114"/>
    <cellStyle name="20% - Акцент4 6" xfId="6115"/>
    <cellStyle name="20% - Акцент4 6 2" xfId="6116"/>
    <cellStyle name="20% - Акцент4 6 2 2" xfId="6117"/>
    <cellStyle name="20% - Акцент4 6 2 2 2" xfId="6118"/>
    <cellStyle name="20% - Акцент4 6 2 2 2 2" xfId="6119"/>
    <cellStyle name="20% - Акцент4 6 2 2 3" xfId="6120"/>
    <cellStyle name="20% - Акцент4 6 2 3" xfId="6121"/>
    <cellStyle name="20% - Акцент4 6 2 3 2" xfId="6122"/>
    <cellStyle name="20% - Акцент4 6 2 3 2 2" xfId="6123"/>
    <cellStyle name="20% - Акцент4 6 2 3 3" xfId="6124"/>
    <cellStyle name="20% - Акцент4 6 2 4" xfId="6125"/>
    <cellStyle name="20% - Акцент4 6 2 4 2" xfId="6126"/>
    <cellStyle name="20% - Акцент4 6 2 5" xfId="6127"/>
    <cellStyle name="20% - Акцент4 6 3" xfId="6128"/>
    <cellStyle name="20% - Акцент4 6 3 2" xfId="6129"/>
    <cellStyle name="20% - Акцент4 6 3 2 2" xfId="6130"/>
    <cellStyle name="20% - Акцент4 6 3 2 2 2" xfId="6131"/>
    <cellStyle name="20% - Акцент4 6 3 2 3" xfId="6132"/>
    <cellStyle name="20% - Акцент4 6 3 3" xfId="6133"/>
    <cellStyle name="20% - Акцент4 6 3 3 2" xfId="6134"/>
    <cellStyle name="20% - Акцент4 6 3 3 2 2" xfId="6135"/>
    <cellStyle name="20% - Акцент4 6 3 3 3" xfId="6136"/>
    <cellStyle name="20% - Акцент4 6 3 4" xfId="6137"/>
    <cellStyle name="20% - Акцент4 6 3 4 2" xfId="6138"/>
    <cellStyle name="20% - Акцент4 6 3 5" xfId="6139"/>
    <cellStyle name="20% - Акцент4 6 4" xfId="6140"/>
    <cellStyle name="20% - Акцент4 6 4 2" xfId="6141"/>
    <cellStyle name="20% - Акцент4 6 4 2 2" xfId="6142"/>
    <cellStyle name="20% - Акцент4 6 4 2 2 2" xfId="6143"/>
    <cellStyle name="20% - Акцент4 6 4 2 3" xfId="6144"/>
    <cellStyle name="20% - Акцент4 6 4 3" xfId="6145"/>
    <cellStyle name="20% - Акцент4 6 4 3 2" xfId="6146"/>
    <cellStyle name="20% - Акцент4 6 4 3 2 2" xfId="6147"/>
    <cellStyle name="20% - Акцент4 6 4 3 3" xfId="6148"/>
    <cellStyle name="20% - Акцент4 6 4 4" xfId="6149"/>
    <cellStyle name="20% - Акцент4 6 4 4 2" xfId="6150"/>
    <cellStyle name="20% - Акцент4 6 4 5" xfId="6151"/>
    <cellStyle name="20% - Акцент4 6 5" xfId="6152"/>
    <cellStyle name="20% - Акцент4 6 5 2" xfId="6153"/>
    <cellStyle name="20% - Акцент4 6 5 2 2" xfId="6154"/>
    <cellStyle name="20% - Акцент4 6 5 2 2 2" xfId="6155"/>
    <cellStyle name="20% - Акцент4 6 5 2 3" xfId="6156"/>
    <cellStyle name="20% - Акцент4 6 5 3" xfId="6157"/>
    <cellStyle name="20% - Акцент4 6 5 3 2" xfId="6158"/>
    <cellStyle name="20% - Акцент4 6 5 3 2 2" xfId="6159"/>
    <cellStyle name="20% - Акцент4 6 5 3 3" xfId="6160"/>
    <cellStyle name="20% - Акцент4 6 5 4" xfId="6161"/>
    <cellStyle name="20% - Акцент4 6 5 4 2" xfId="6162"/>
    <cellStyle name="20% - Акцент4 6 5 5" xfId="6163"/>
    <cellStyle name="20% - Акцент4 6 6" xfId="6164"/>
    <cellStyle name="20% - Акцент4 6 6 2" xfId="6165"/>
    <cellStyle name="20% - Акцент4 6 6 2 2" xfId="6166"/>
    <cellStyle name="20% - Акцент4 6 6 3" xfId="6167"/>
    <cellStyle name="20% - Акцент4 6 7" xfId="6168"/>
    <cellStyle name="20% - Акцент4 6 7 2" xfId="6169"/>
    <cellStyle name="20% - Акцент4 6 7 2 2" xfId="6170"/>
    <cellStyle name="20% - Акцент4 6 7 3" xfId="6171"/>
    <cellStyle name="20% - Акцент4 6 8" xfId="6172"/>
    <cellStyle name="20% - Акцент4 6 8 2" xfId="6173"/>
    <cellStyle name="20% - Акцент4 6 9" xfId="6174"/>
    <cellStyle name="20% - Акцент4 60" xfId="6175"/>
    <cellStyle name="20% - Акцент4 60 2" xfId="6176"/>
    <cellStyle name="20% - Акцент4 60 2 2" xfId="6177"/>
    <cellStyle name="20% - Акцент4 60 2 2 2" xfId="6178"/>
    <cellStyle name="20% - Акцент4 60 2 3" xfId="6179"/>
    <cellStyle name="20% - Акцент4 60 3" xfId="6180"/>
    <cellStyle name="20% - Акцент4 60 3 2" xfId="6181"/>
    <cellStyle name="20% - Акцент4 60 3 2 2" xfId="6182"/>
    <cellStyle name="20% - Акцент4 60 3 3" xfId="6183"/>
    <cellStyle name="20% - Акцент4 60 4" xfId="6184"/>
    <cellStyle name="20% - Акцент4 60 4 2" xfId="6185"/>
    <cellStyle name="20% - Акцент4 60 5" xfId="6186"/>
    <cellStyle name="20% - Акцент4 61" xfId="6187"/>
    <cellStyle name="20% - Акцент4 61 2" xfId="6188"/>
    <cellStyle name="20% - Акцент4 61 2 2" xfId="6189"/>
    <cellStyle name="20% - Акцент4 61 2 2 2" xfId="6190"/>
    <cellStyle name="20% - Акцент4 61 2 3" xfId="6191"/>
    <cellStyle name="20% - Акцент4 61 3" xfId="6192"/>
    <cellStyle name="20% - Акцент4 61 3 2" xfId="6193"/>
    <cellStyle name="20% - Акцент4 61 3 2 2" xfId="6194"/>
    <cellStyle name="20% - Акцент4 61 3 3" xfId="6195"/>
    <cellStyle name="20% - Акцент4 61 4" xfId="6196"/>
    <cellStyle name="20% - Акцент4 61 4 2" xfId="6197"/>
    <cellStyle name="20% - Акцент4 61 5" xfId="6198"/>
    <cellStyle name="20% - Акцент4 62" xfId="6199"/>
    <cellStyle name="20% - Акцент4 62 2" xfId="6200"/>
    <cellStyle name="20% - Акцент4 62 2 2" xfId="6201"/>
    <cellStyle name="20% - Акцент4 62 2 2 2" xfId="6202"/>
    <cellStyle name="20% - Акцент4 62 2 3" xfId="6203"/>
    <cellStyle name="20% - Акцент4 62 3" xfId="6204"/>
    <cellStyle name="20% - Акцент4 62 3 2" xfId="6205"/>
    <cellStyle name="20% - Акцент4 62 3 2 2" xfId="6206"/>
    <cellStyle name="20% - Акцент4 62 3 3" xfId="6207"/>
    <cellStyle name="20% - Акцент4 62 4" xfId="6208"/>
    <cellStyle name="20% - Акцент4 62 4 2" xfId="6209"/>
    <cellStyle name="20% - Акцент4 62 5" xfId="6210"/>
    <cellStyle name="20% - Акцент4 63" xfId="6211"/>
    <cellStyle name="20% - Акцент4 63 2" xfId="6212"/>
    <cellStyle name="20% - Акцент4 63 2 2" xfId="6213"/>
    <cellStyle name="20% - Акцент4 63 2 2 2" xfId="6214"/>
    <cellStyle name="20% - Акцент4 63 2 3" xfId="6215"/>
    <cellStyle name="20% - Акцент4 63 3" xfId="6216"/>
    <cellStyle name="20% - Акцент4 63 3 2" xfId="6217"/>
    <cellStyle name="20% - Акцент4 63 3 2 2" xfId="6218"/>
    <cellStyle name="20% - Акцент4 63 3 3" xfId="6219"/>
    <cellStyle name="20% - Акцент4 63 4" xfId="6220"/>
    <cellStyle name="20% - Акцент4 63 4 2" xfId="6221"/>
    <cellStyle name="20% - Акцент4 63 5" xfId="6222"/>
    <cellStyle name="20% - Акцент4 64" xfId="6223"/>
    <cellStyle name="20% - Акцент4 64 2" xfId="6224"/>
    <cellStyle name="20% - Акцент4 64 2 2" xfId="6225"/>
    <cellStyle name="20% - Акцент4 64 2 2 2" xfId="6226"/>
    <cellStyle name="20% - Акцент4 64 2 3" xfId="6227"/>
    <cellStyle name="20% - Акцент4 64 3" xfId="6228"/>
    <cellStyle name="20% - Акцент4 64 3 2" xfId="6229"/>
    <cellStyle name="20% - Акцент4 64 3 2 2" xfId="6230"/>
    <cellStyle name="20% - Акцент4 64 3 3" xfId="6231"/>
    <cellStyle name="20% - Акцент4 64 4" xfId="6232"/>
    <cellStyle name="20% - Акцент4 64 4 2" xfId="6233"/>
    <cellStyle name="20% - Акцент4 64 5" xfId="6234"/>
    <cellStyle name="20% - Акцент4 65" xfId="6235"/>
    <cellStyle name="20% - Акцент4 65 2" xfId="6236"/>
    <cellStyle name="20% - Акцент4 65 2 2" xfId="6237"/>
    <cellStyle name="20% - Акцент4 65 2 2 2" xfId="6238"/>
    <cellStyle name="20% - Акцент4 65 2 3" xfId="6239"/>
    <cellStyle name="20% - Акцент4 65 3" xfId="6240"/>
    <cellStyle name="20% - Акцент4 65 3 2" xfId="6241"/>
    <cellStyle name="20% - Акцент4 65 3 2 2" xfId="6242"/>
    <cellStyle name="20% - Акцент4 65 3 3" xfId="6243"/>
    <cellStyle name="20% - Акцент4 65 4" xfId="6244"/>
    <cellStyle name="20% - Акцент4 65 4 2" xfId="6245"/>
    <cellStyle name="20% - Акцент4 65 5" xfId="6246"/>
    <cellStyle name="20% - Акцент4 66" xfId="6247"/>
    <cellStyle name="20% - Акцент4 66 2" xfId="6248"/>
    <cellStyle name="20% - Акцент4 66 2 2" xfId="6249"/>
    <cellStyle name="20% - Акцент4 66 2 2 2" xfId="6250"/>
    <cellStyle name="20% - Акцент4 66 2 3" xfId="6251"/>
    <cellStyle name="20% - Акцент4 66 3" xfId="6252"/>
    <cellStyle name="20% - Акцент4 66 3 2" xfId="6253"/>
    <cellStyle name="20% - Акцент4 66 3 2 2" xfId="6254"/>
    <cellStyle name="20% - Акцент4 66 3 3" xfId="6255"/>
    <cellStyle name="20% - Акцент4 66 4" xfId="6256"/>
    <cellStyle name="20% - Акцент4 66 4 2" xfId="6257"/>
    <cellStyle name="20% - Акцент4 66 5" xfId="6258"/>
    <cellStyle name="20% - Акцент4 67" xfId="6259"/>
    <cellStyle name="20% - Акцент4 67 2" xfId="6260"/>
    <cellStyle name="20% - Акцент4 67 2 2" xfId="6261"/>
    <cellStyle name="20% - Акцент4 67 2 2 2" xfId="6262"/>
    <cellStyle name="20% - Акцент4 67 2 3" xfId="6263"/>
    <cellStyle name="20% - Акцент4 67 3" xfId="6264"/>
    <cellStyle name="20% - Акцент4 67 3 2" xfId="6265"/>
    <cellStyle name="20% - Акцент4 67 3 2 2" xfId="6266"/>
    <cellStyle name="20% - Акцент4 67 3 3" xfId="6267"/>
    <cellStyle name="20% - Акцент4 67 4" xfId="6268"/>
    <cellStyle name="20% - Акцент4 67 4 2" xfId="6269"/>
    <cellStyle name="20% - Акцент4 67 5" xfId="6270"/>
    <cellStyle name="20% - Акцент4 68" xfId="6271"/>
    <cellStyle name="20% - Акцент4 68 2" xfId="6272"/>
    <cellStyle name="20% - Акцент4 68 2 2" xfId="6273"/>
    <cellStyle name="20% - Акцент4 68 2 2 2" xfId="6274"/>
    <cellStyle name="20% - Акцент4 68 2 3" xfId="6275"/>
    <cellStyle name="20% - Акцент4 68 3" xfId="6276"/>
    <cellStyle name="20% - Акцент4 68 3 2" xfId="6277"/>
    <cellStyle name="20% - Акцент4 68 3 2 2" xfId="6278"/>
    <cellStyle name="20% - Акцент4 68 3 3" xfId="6279"/>
    <cellStyle name="20% - Акцент4 68 4" xfId="6280"/>
    <cellStyle name="20% - Акцент4 68 4 2" xfId="6281"/>
    <cellStyle name="20% - Акцент4 68 5" xfId="6282"/>
    <cellStyle name="20% - Акцент4 69" xfId="6283"/>
    <cellStyle name="20% - Акцент4 69 2" xfId="6284"/>
    <cellStyle name="20% - Акцент4 69 2 2" xfId="6285"/>
    <cellStyle name="20% - Акцент4 69 2 2 2" xfId="6286"/>
    <cellStyle name="20% - Акцент4 69 2 3" xfId="6287"/>
    <cellStyle name="20% - Акцент4 69 3" xfId="6288"/>
    <cellStyle name="20% - Акцент4 69 3 2" xfId="6289"/>
    <cellStyle name="20% - Акцент4 69 3 2 2" xfId="6290"/>
    <cellStyle name="20% - Акцент4 69 3 3" xfId="6291"/>
    <cellStyle name="20% - Акцент4 69 4" xfId="6292"/>
    <cellStyle name="20% - Акцент4 69 4 2" xfId="6293"/>
    <cellStyle name="20% - Акцент4 69 5" xfId="6294"/>
    <cellStyle name="20% - Акцент4 7" xfId="6295"/>
    <cellStyle name="20% - Акцент4 7 2" xfId="6296"/>
    <cellStyle name="20% - Акцент4 7 2 2" xfId="6297"/>
    <cellStyle name="20% - Акцент4 7 2 2 2" xfId="6298"/>
    <cellStyle name="20% - Акцент4 7 2 2 2 2" xfId="6299"/>
    <cellStyle name="20% - Акцент4 7 2 2 3" xfId="6300"/>
    <cellStyle name="20% - Акцент4 7 2 3" xfId="6301"/>
    <cellStyle name="20% - Акцент4 7 2 3 2" xfId="6302"/>
    <cellStyle name="20% - Акцент4 7 2 3 2 2" xfId="6303"/>
    <cellStyle name="20% - Акцент4 7 2 3 3" xfId="6304"/>
    <cellStyle name="20% - Акцент4 7 2 4" xfId="6305"/>
    <cellStyle name="20% - Акцент4 7 2 4 2" xfId="6306"/>
    <cellStyle name="20% - Акцент4 7 2 5" xfId="6307"/>
    <cellStyle name="20% - Акцент4 7 3" xfId="6308"/>
    <cellStyle name="20% - Акцент4 7 3 2" xfId="6309"/>
    <cellStyle name="20% - Акцент4 7 3 2 2" xfId="6310"/>
    <cellStyle name="20% - Акцент4 7 3 2 2 2" xfId="6311"/>
    <cellStyle name="20% - Акцент4 7 3 2 3" xfId="6312"/>
    <cellStyle name="20% - Акцент4 7 3 3" xfId="6313"/>
    <cellStyle name="20% - Акцент4 7 3 3 2" xfId="6314"/>
    <cellStyle name="20% - Акцент4 7 3 3 2 2" xfId="6315"/>
    <cellStyle name="20% - Акцент4 7 3 3 3" xfId="6316"/>
    <cellStyle name="20% - Акцент4 7 3 4" xfId="6317"/>
    <cellStyle name="20% - Акцент4 7 3 4 2" xfId="6318"/>
    <cellStyle name="20% - Акцент4 7 3 5" xfId="6319"/>
    <cellStyle name="20% - Акцент4 7 4" xfId="6320"/>
    <cellStyle name="20% - Акцент4 7 4 2" xfId="6321"/>
    <cellStyle name="20% - Акцент4 7 4 2 2" xfId="6322"/>
    <cellStyle name="20% - Акцент4 7 4 2 2 2" xfId="6323"/>
    <cellStyle name="20% - Акцент4 7 4 2 3" xfId="6324"/>
    <cellStyle name="20% - Акцент4 7 4 3" xfId="6325"/>
    <cellStyle name="20% - Акцент4 7 4 3 2" xfId="6326"/>
    <cellStyle name="20% - Акцент4 7 4 3 2 2" xfId="6327"/>
    <cellStyle name="20% - Акцент4 7 4 3 3" xfId="6328"/>
    <cellStyle name="20% - Акцент4 7 4 4" xfId="6329"/>
    <cellStyle name="20% - Акцент4 7 4 4 2" xfId="6330"/>
    <cellStyle name="20% - Акцент4 7 4 5" xfId="6331"/>
    <cellStyle name="20% - Акцент4 7 5" xfId="6332"/>
    <cellStyle name="20% - Акцент4 7 5 2" xfId="6333"/>
    <cellStyle name="20% - Акцент4 7 5 2 2" xfId="6334"/>
    <cellStyle name="20% - Акцент4 7 5 2 2 2" xfId="6335"/>
    <cellStyle name="20% - Акцент4 7 5 2 3" xfId="6336"/>
    <cellStyle name="20% - Акцент4 7 5 3" xfId="6337"/>
    <cellStyle name="20% - Акцент4 7 5 3 2" xfId="6338"/>
    <cellStyle name="20% - Акцент4 7 5 3 2 2" xfId="6339"/>
    <cellStyle name="20% - Акцент4 7 5 3 3" xfId="6340"/>
    <cellStyle name="20% - Акцент4 7 5 4" xfId="6341"/>
    <cellStyle name="20% - Акцент4 7 5 4 2" xfId="6342"/>
    <cellStyle name="20% - Акцент4 7 5 5" xfId="6343"/>
    <cellStyle name="20% - Акцент4 7 6" xfId="6344"/>
    <cellStyle name="20% - Акцент4 7 6 2" xfId="6345"/>
    <cellStyle name="20% - Акцент4 7 6 2 2" xfId="6346"/>
    <cellStyle name="20% - Акцент4 7 6 3" xfId="6347"/>
    <cellStyle name="20% - Акцент4 7 7" xfId="6348"/>
    <cellStyle name="20% - Акцент4 7 7 2" xfId="6349"/>
    <cellStyle name="20% - Акцент4 7 7 2 2" xfId="6350"/>
    <cellStyle name="20% - Акцент4 7 7 3" xfId="6351"/>
    <cellStyle name="20% - Акцент4 7 8" xfId="6352"/>
    <cellStyle name="20% - Акцент4 7 8 2" xfId="6353"/>
    <cellStyle name="20% - Акцент4 7 9" xfId="6354"/>
    <cellStyle name="20% - Акцент4 70" xfId="6355"/>
    <cellStyle name="20% - Акцент4 70 2" xfId="6356"/>
    <cellStyle name="20% - Акцент4 70 2 2" xfId="6357"/>
    <cellStyle name="20% - Акцент4 70 2 2 2" xfId="6358"/>
    <cellStyle name="20% - Акцент4 70 2 3" xfId="6359"/>
    <cellStyle name="20% - Акцент4 70 3" xfId="6360"/>
    <cellStyle name="20% - Акцент4 70 3 2" xfId="6361"/>
    <cellStyle name="20% - Акцент4 70 3 2 2" xfId="6362"/>
    <cellStyle name="20% - Акцент4 70 3 3" xfId="6363"/>
    <cellStyle name="20% - Акцент4 70 4" xfId="6364"/>
    <cellStyle name="20% - Акцент4 70 4 2" xfId="6365"/>
    <cellStyle name="20% - Акцент4 70 5" xfId="6366"/>
    <cellStyle name="20% - Акцент4 71" xfId="6367"/>
    <cellStyle name="20% - Акцент4 71 2" xfId="6368"/>
    <cellStyle name="20% - Акцент4 71 2 2" xfId="6369"/>
    <cellStyle name="20% - Акцент4 71 2 2 2" xfId="6370"/>
    <cellStyle name="20% - Акцент4 71 2 3" xfId="6371"/>
    <cellStyle name="20% - Акцент4 71 3" xfId="6372"/>
    <cellStyle name="20% - Акцент4 71 3 2" xfId="6373"/>
    <cellStyle name="20% - Акцент4 71 3 2 2" xfId="6374"/>
    <cellStyle name="20% - Акцент4 71 3 3" xfId="6375"/>
    <cellStyle name="20% - Акцент4 71 4" xfId="6376"/>
    <cellStyle name="20% - Акцент4 71 4 2" xfId="6377"/>
    <cellStyle name="20% - Акцент4 71 5" xfId="6378"/>
    <cellStyle name="20% - Акцент4 72" xfId="6379"/>
    <cellStyle name="20% - Акцент4 72 2" xfId="6380"/>
    <cellStyle name="20% - Акцент4 72 2 2" xfId="6381"/>
    <cellStyle name="20% - Акцент4 72 2 2 2" xfId="6382"/>
    <cellStyle name="20% - Акцент4 72 2 3" xfId="6383"/>
    <cellStyle name="20% - Акцент4 72 3" xfId="6384"/>
    <cellStyle name="20% - Акцент4 72 3 2" xfId="6385"/>
    <cellStyle name="20% - Акцент4 72 3 2 2" xfId="6386"/>
    <cellStyle name="20% - Акцент4 72 3 3" xfId="6387"/>
    <cellStyle name="20% - Акцент4 72 4" xfId="6388"/>
    <cellStyle name="20% - Акцент4 72 4 2" xfId="6389"/>
    <cellStyle name="20% - Акцент4 72 5" xfId="6390"/>
    <cellStyle name="20% - Акцент4 73" xfId="6391"/>
    <cellStyle name="20% - Акцент4 73 2" xfId="6392"/>
    <cellStyle name="20% - Акцент4 73 2 2" xfId="6393"/>
    <cellStyle name="20% - Акцент4 73 2 2 2" xfId="6394"/>
    <cellStyle name="20% - Акцент4 73 2 3" xfId="6395"/>
    <cellStyle name="20% - Акцент4 73 3" xfId="6396"/>
    <cellStyle name="20% - Акцент4 73 3 2" xfId="6397"/>
    <cellStyle name="20% - Акцент4 73 3 2 2" xfId="6398"/>
    <cellStyle name="20% - Акцент4 73 3 3" xfId="6399"/>
    <cellStyle name="20% - Акцент4 73 4" xfId="6400"/>
    <cellStyle name="20% - Акцент4 73 4 2" xfId="6401"/>
    <cellStyle name="20% - Акцент4 73 5" xfId="6402"/>
    <cellStyle name="20% - Акцент4 74" xfId="6403"/>
    <cellStyle name="20% - Акцент4 74 2" xfId="6404"/>
    <cellStyle name="20% - Акцент4 74 2 2" xfId="6405"/>
    <cellStyle name="20% - Акцент4 74 2 2 2" xfId="6406"/>
    <cellStyle name="20% - Акцент4 74 2 3" xfId="6407"/>
    <cellStyle name="20% - Акцент4 74 3" xfId="6408"/>
    <cellStyle name="20% - Акцент4 74 3 2" xfId="6409"/>
    <cellStyle name="20% - Акцент4 74 3 2 2" xfId="6410"/>
    <cellStyle name="20% - Акцент4 74 3 3" xfId="6411"/>
    <cellStyle name="20% - Акцент4 74 4" xfId="6412"/>
    <cellStyle name="20% - Акцент4 74 4 2" xfId="6413"/>
    <cellStyle name="20% - Акцент4 74 5" xfId="6414"/>
    <cellStyle name="20% - Акцент4 75" xfId="6415"/>
    <cellStyle name="20% - Акцент4 75 2" xfId="6416"/>
    <cellStyle name="20% - Акцент4 75 2 2" xfId="6417"/>
    <cellStyle name="20% - Акцент4 75 2 2 2" xfId="6418"/>
    <cellStyle name="20% - Акцент4 75 2 3" xfId="6419"/>
    <cellStyle name="20% - Акцент4 75 3" xfId="6420"/>
    <cellStyle name="20% - Акцент4 75 3 2" xfId="6421"/>
    <cellStyle name="20% - Акцент4 75 3 2 2" xfId="6422"/>
    <cellStyle name="20% - Акцент4 75 3 3" xfId="6423"/>
    <cellStyle name="20% - Акцент4 75 4" xfId="6424"/>
    <cellStyle name="20% - Акцент4 75 4 2" xfId="6425"/>
    <cellStyle name="20% - Акцент4 75 5" xfId="6426"/>
    <cellStyle name="20% - Акцент4 76" xfId="6427"/>
    <cellStyle name="20% - Акцент4 76 2" xfId="6428"/>
    <cellStyle name="20% - Акцент4 76 2 2" xfId="6429"/>
    <cellStyle name="20% - Акцент4 76 2 2 2" xfId="6430"/>
    <cellStyle name="20% - Акцент4 76 2 3" xfId="6431"/>
    <cellStyle name="20% - Акцент4 76 3" xfId="6432"/>
    <cellStyle name="20% - Акцент4 76 3 2" xfId="6433"/>
    <cellStyle name="20% - Акцент4 76 3 2 2" xfId="6434"/>
    <cellStyle name="20% - Акцент4 76 3 3" xfId="6435"/>
    <cellStyle name="20% - Акцент4 76 4" xfId="6436"/>
    <cellStyle name="20% - Акцент4 76 4 2" xfId="6437"/>
    <cellStyle name="20% - Акцент4 76 5" xfId="6438"/>
    <cellStyle name="20% - Акцент4 77" xfId="6439"/>
    <cellStyle name="20% - Акцент4 77 2" xfId="6440"/>
    <cellStyle name="20% - Акцент4 77 2 2" xfId="6441"/>
    <cellStyle name="20% - Акцент4 77 2 2 2" xfId="6442"/>
    <cellStyle name="20% - Акцент4 77 2 3" xfId="6443"/>
    <cellStyle name="20% - Акцент4 77 3" xfId="6444"/>
    <cellStyle name="20% - Акцент4 77 3 2" xfId="6445"/>
    <cellStyle name="20% - Акцент4 77 3 2 2" xfId="6446"/>
    <cellStyle name="20% - Акцент4 77 3 3" xfId="6447"/>
    <cellStyle name="20% - Акцент4 77 4" xfId="6448"/>
    <cellStyle name="20% - Акцент4 77 4 2" xfId="6449"/>
    <cellStyle name="20% - Акцент4 77 5" xfId="6450"/>
    <cellStyle name="20% - Акцент4 78" xfId="6451"/>
    <cellStyle name="20% - Акцент4 78 2" xfId="6452"/>
    <cellStyle name="20% - Акцент4 78 2 2" xfId="6453"/>
    <cellStyle name="20% - Акцент4 78 2 2 2" xfId="6454"/>
    <cellStyle name="20% - Акцент4 78 2 3" xfId="6455"/>
    <cellStyle name="20% - Акцент4 78 3" xfId="6456"/>
    <cellStyle name="20% - Акцент4 78 3 2" xfId="6457"/>
    <cellStyle name="20% - Акцент4 78 3 2 2" xfId="6458"/>
    <cellStyle name="20% - Акцент4 78 3 3" xfId="6459"/>
    <cellStyle name="20% - Акцент4 78 4" xfId="6460"/>
    <cellStyle name="20% - Акцент4 78 4 2" xfId="6461"/>
    <cellStyle name="20% - Акцент4 78 5" xfId="6462"/>
    <cellStyle name="20% - Акцент4 79" xfId="6463"/>
    <cellStyle name="20% - Акцент4 79 2" xfId="6464"/>
    <cellStyle name="20% - Акцент4 79 2 2" xfId="6465"/>
    <cellStyle name="20% - Акцент4 79 2 2 2" xfId="6466"/>
    <cellStyle name="20% - Акцент4 79 2 3" xfId="6467"/>
    <cellStyle name="20% - Акцент4 79 3" xfId="6468"/>
    <cellStyle name="20% - Акцент4 79 3 2" xfId="6469"/>
    <cellStyle name="20% - Акцент4 79 3 2 2" xfId="6470"/>
    <cellStyle name="20% - Акцент4 79 3 3" xfId="6471"/>
    <cellStyle name="20% - Акцент4 79 4" xfId="6472"/>
    <cellStyle name="20% - Акцент4 79 4 2" xfId="6473"/>
    <cellStyle name="20% - Акцент4 79 5" xfId="6474"/>
    <cellStyle name="20% - Акцент4 8" xfId="6475"/>
    <cellStyle name="20% - Акцент4 8 2" xfId="6476"/>
    <cellStyle name="20% - Акцент4 8 2 2" xfId="6477"/>
    <cellStyle name="20% - Акцент4 8 2 2 2" xfId="6478"/>
    <cellStyle name="20% - Акцент4 8 2 2 2 2" xfId="6479"/>
    <cellStyle name="20% - Акцент4 8 2 2 3" xfId="6480"/>
    <cellStyle name="20% - Акцент4 8 2 3" xfId="6481"/>
    <cellStyle name="20% - Акцент4 8 2 3 2" xfId="6482"/>
    <cellStyle name="20% - Акцент4 8 2 3 2 2" xfId="6483"/>
    <cellStyle name="20% - Акцент4 8 2 3 3" xfId="6484"/>
    <cellStyle name="20% - Акцент4 8 2 4" xfId="6485"/>
    <cellStyle name="20% - Акцент4 8 2 4 2" xfId="6486"/>
    <cellStyle name="20% - Акцент4 8 2 5" xfId="6487"/>
    <cellStyle name="20% - Акцент4 8 3" xfId="6488"/>
    <cellStyle name="20% - Акцент4 8 3 2" xfId="6489"/>
    <cellStyle name="20% - Акцент4 8 3 2 2" xfId="6490"/>
    <cellStyle name="20% - Акцент4 8 3 2 2 2" xfId="6491"/>
    <cellStyle name="20% - Акцент4 8 3 2 3" xfId="6492"/>
    <cellStyle name="20% - Акцент4 8 3 3" xfId="6493"/>
    <cellStyle name="20% - Акцент4 8 3 3 2" xfId="6494"/>
    <cellStyle name="20% - Акцент4 8 3 3 2 2" xfId="6495"/>
    <cellStyle name="20% - Акцент4 8 3 3 3" xfId="6496"/>
    <cellStyle name="20% - Акцент4 8 3 4" xfId="6497"/>
    <cellStyle name="20% - Акцент4 8 3 4 2" xfId="6498"/>
    <cellStyle name="20% - Акцент4 8 3 5" xfId="6499"/>
    <cellStyle name="20% - Акцент4 8 4" xfId="6500"/>
    <cellStyle name="20% - Акцент4 8 4 2" xfId="6501"/>
    <cellStyle name="20% - Акцент4 8 4 2 2" xfId="6502"/>
    <cellStyle name="20% - Акцент4 8 4 2 2 2" xfId="6503"/>
    <cellStyle name="20% - Акцент4 8 4 2 3" xfId="6504"/>
    <cellStyle name="20% - Акцент4 8 4 3" xfId="6505"/>
    <cellStyle name="20% - Акцент4 8 4 3 2" xfId="6506"/>
    <cellStyle name="20% - Акцент4 8 4 3 2 2" xfId="6507"/>
    <cellStyle name="20% - Акцент4 8 4 3 3" xfId="6508"/>
    <cellStyle name="20% - Акцент4 8 4 4" xfId="6509"/>
    <cellStyle name="20% - Акцент4 8 4 4 2" xfId="6510"/>
    <cellStyle name="20% - Акцент4 8 4 5" xfId="6511"/>
    <cellStyle name="20% - Акцент4 8 5" xfId="6512"/>
    <cellStyle name="20% - Акцент4 8 5 2" xfId="6513"/>
    <cellStyle name="20% - Акцент4 8 5 2 2" xfId="6514"/>
    <cellStyle name="20% - Акцент4 8 5 2 2 2" xfId="6515"/>
    <cellStyle name="20% - Акцент4 8 5 2 3" xfId="6516"/>
    <cellStyle name="20% - Акцент4 8 5 3" xfId="6517"/>
    <cellStyle name="20% - Акцент4 8 5 3 2" xfId="6518"/>
    <cellStyle name="20% - Акцент4 8 5 3 2 2" xfId="6519"/>
    <cellStyle name="20% - Акцент4 8 5 3 3" xfId="6520"/>
    <cellStyle name="20% - Акцент4 8 5 4" xfId="6521"/>
    <cellStyle name="20% - Акцент4 8 5 4 2" xfId="6522"/>
    <cellStyle name="20% - Акцент4 8 5 5" xfId="6523"/>
    <cellStyle name="20% - Акцент4 8 6" xfId="6524"/>
    <cellStyle name="20% - Акцент4 8 6 2" xfId="6525"/>
    <cellStyle name="20% - Акцент4 8 6 2 2" xfId="6526"/>
    <cellStyle name="20% - Акцент4 8 6 3" xfId="6527"/>
    <cellStyle name="20% - Акцент4 8 7" xfId="6528"/>
    <cellStyle name="20% - Акцент4 8 7 2" xfId="6529"/>
    <cellStyle name="20% - Акцент4 8 7 2 2" xfId="6530"/>
    <cellStyle name="20% - Акцент4 8 7 3" xfId="6531"/>
    <cellStyle name="20% - Акцент4 8 8" xfId="6532"/>
    <cellStyle name="20% - Акцент4 8 8 2" xfId="6533"/>
    <cellStyle name="20% - Акцент4 8 9" xfId="6534"/>
    <cellStyle name="20% - Акцент4 80" xfId="6535"/>
    <cellStyle name="20% - Акцент4 80 2" xfId="6536"/>
    <cellStyle name="20% - Акцент4 80 2 2" xfId="6537"/>
    <cellStyle name="20% - Акцент4 80 2 2 2" xfId="6538"/>
    <cellStyle name="20% - Акцент4 80 2 3" xfId="6539"/>
    <cellStyle name="20% - Акцент4 80 3" xfId="6540"/>
    <cellStyle name="20% - Акцент4 80 3 2" xfId="6541"/>
    <cellStyle name="20% - Акцент4 80 3 2 2" xfId="6542"/>
    <cellStyle name="20% - Акцент4 80 3 3" xfId="6543"/>
    <cellStyle name="20% - Акцент4 80 4" xfId="6544"/>
    <cellStyle name="20% - Акцент4 80 4 2" xfId="6545"/>
    <cellStyle name="20% - Акцент4 80 5" xfId="6546"/>
    <cellStyle name="20% - Акцент4 81" xfId="6547"/>
    <cellStyle name="20% - Акцент4 81 2" xfId="6548"/>
    <cellStyle name="20% - Акцент4 81 2 2" xfId="6549"/>
    <cellStyle name="20% - Акцент4 81 2 2 2" xfId="6550"/>
    <cellStyle name="20% - Акцент4 81 2 3" xfId="6551"/>
    <cellStyle name="20% - Акцент4 81 3" xfId="6552"/>
    <cellStyle name="20% - Акцент4 81 3 2" xfId="6553"/>
    <cellStyle name="20% - Акцент4 81 3 2 2" xfId="6554"/>
    <cellStyle name="20% - Акцент4 81 3 3" xfId="6555"/>
    <cellStyle name="20% - Акцент4 81 4" xfId="6556"/>
    <cellStyle name="20% - Акцент4 81 4 2" xfId="6557"/>
    <cellStyle name="20% - Акцент4 81 5" xfId="6558"/>
    <cellStyle name="20% - Акцент4 82" xfId="6559"/>
    <cellStyle name="20% - Акцент4 82 2" xfId="6560"/>
    <cellStyle name="20% - Акцент4 82 2 2" xfId="6561"/>
    <cellStyle name="20% - Акцент4 82 2 2 2" xfId="6562"/>
    <cellStyle name="20% - Акцент4 82 2 3" xfId="6563"/>
    <cellStyle name="20% - Акцент4 82 3" xfId="6564"/>
    <cellStyle name="20% - Акцент4 82 3 2" xfId="6565"/>
    <cellStyle name="20% - Акцент4 82 3 2 2" xfId="6566"/>
    <cellStyle name="20% - Акцент4 82 3 3" xfId="6567"/>
    <cellStyle name="20% - Акцент4 82 4" xfId="6568"/>
    <cellStyle name="20% - Акцент4 82 4 2" xfId="6569"/>
    <cellStyle name="20% - Акцент4 82 5" xfId="6570"/>
    <cellStyle name="20% - Акцент4 83" xfId="6571"/>
    <cellStyle name="20% - Акцент4 83 2" xfId="6572"/>
    <cellStyle name="20% - Акцент4 83 2 2" xfId="6573"/>
    <cellStyle name="20% - Акцент4 83 2 2 2" xfId="6574"/>
    <cellStyle name="20% - Акцент4 83 2 3" xfId="6575"/>
    <cellStyle name="20% - Акцент4 83 3" xfId="6576"/>
    <cellStyle name="20% - Акцент4 83 3 2" xfId="6577"/>
    <cellStyle name="20% - Акцент4 83 3 2 2" xfId="6578"/>
    <cellStyle name="20% - Акцент4 83 3 3" xfId="6579"/>
    <cellStyle name="20% - Акцент4 83 4" xfId="6580"/>
    <cellStyle name="20% - Акцент4 83 4 2" xfId="6581"/>
    <cellStyle name="20% - Акцент4 83 5" xfId="6582"/>
    <cellStyle name="20% - Акцент4 84" xfId="6583"/>
    <cellStyle name="20% - Акцент4 84 2" xfId="6584"/>
    <cellStyle name="20% - Акцент4 84 2 2" xfId="6585"/>
    <cellStyle name="20% - Акцент4 84 2 2 2" xfId="6586"/>
    <cellStyle name="20% - Акцент4 84 2 3" xfId="6587"/>
    <cellStyle name="20% - Акцент4 84 3" xfId="6588"/>
    <cellStyle name="20% - Акцент4 84 3 2" xfId="6589"/>
    <cellStyle name="20% - Акцент4 84 3 2 2" xfId="6590"/>
    <cellStyle name="20% - Акцент4 84 3 3" xfId="6591"/>
    <cellStyle name="20% - Акцент4 84 4" xfId="6592"/>
    <cellStyle name="20% - Акцент4 84 4 2" xfId="6593"/>
    <cellStyle name="20% - Акцент4 84 5" xfId="6594"/>
    <cellStyle name="20% - Акцент4 85" xfId="6595"/>
    <cellStyle name="20% - Акцент4 85 2" xfId="6596"/>
    <cellStyle name="20% - Акцент4 85 2 2" xfId="6597"/>
    <cellStyle name="20% - Акцент4 85 2 2 2" xfId="6598"/>
    <cellStyle name="20% - Акцент4 85 2 3" xfId="6599"/>
    <cellStyle name="20% - Акцент4 85 3" xfId="6600"/>
    <cellStyle name="20% - Акцент4 85 3 2" xfId="6601"/>
    <cellStyle name="20% - Акцент4 85 3 2 2" xfId="6602"/>
    <cellStyle name="20% - Акцент4 85 3 3" xfId="6603"/>
    <cellStyle name="20% - Акцент4 85 4" xfId="6604"/>
    <cellStyle name="20% - Акцент4 85 4 2" xfId="6605"/>
    <cellStyle name="20% - Акцент4 85 5" xfId="6606"/>
    <cellStyle name="20% - Акцент4 86" xfId="6607"/>
    <cellStyle name="20% - Акцент4 86 2" xfId="6608"/>
    <cellStyle name="20% - Акцент4 86 2 2" xfId="6609"/>
    <cellStyle name="20% - Акцент4 86 2 2 2" xfId="6610"/>
    <cellStyle name="20% - Акцент4 86 2 3" xfId="6611"/>
    <cellStyle name="20% - Акцент4 86 3" xfId="6612"/>
    <cellStyle name="20% - Акцент4 86 3 2" xfId="6613"/>
    <cellStyle name="20% - Акцент4 86 3 2 2" xfId="6614"/>
    <cellStyle name="20% - Акцент4 86 3 3" xfId="6615"/>
    <cellStyle name="20% - Акцент4 86 4" xfId="6616"/>
    <cellStyle name="20% - Акцент4 86 4 2" xfId="6617"/>
    <cellStyle name="20% - Акцент4 86 5" xfId="6618"/>
    <cellStyle name="20% - Акцент4 87" xfId="6619"/>
    <cellStyle name="20% - Акцент4 87 2" xfId="6620"/>
    <cellStyle name="20% - Акцент4 87 2 2" xfId="6621"/>
    <cellStyle name="20% - Акцент4 87 2 2 2" xfId="6622"/>
    <cellStyle name="20% - Акцент4 87 2 3" xfId="6623"/>
    <cellStyle name="20% - Акцент4 87 3" xfId="6624"/>
    <cellStyle name="20% - Акцент4 87 3 2" xfId="6625"/>
    <cellStyle name="20% - Акцент4 87 3 2 2" xfId="6626"/>
    <cellStyle name="20% - Акцент4 87 3 3" xfId="6627"/>
    <cellStyle name="20% - Акцент4 87 4" xfId="6628"/>
    <cellStyle name="20% - Акцент4 87 4 2" xfId="6629"/>
    <cellStyle name="20% - Акцент4 87 5" xfId="6630"/>
    <cellStyle name="20% - Акцент4 88" xfId="6631"/>
    <cellStyle name="20% - Акцент4 88 2" xfId="6632"/>
    <cellStyle name="20% - Акцент4 88 2 2" xfId="6633"/>
    <cellStyle name="20% - Акцент4 88 3" xfId="6634"/>
    <cellStyle name="20% - Акцент4 89" xfId="6635"/>
    <cellStyle name="20% - Акцент4 89 2" xfId="6636"/>
    <cellStyle name="20% - Акцент4 89 2 2" xfId="6637"/>
    <cellStyle name="20% - Акцент4 89 3" xfId="6638"/>
    <cellStyle name="20% - Акцент4 9" xfId="6639"/>
    <cellStyle name="20% - Акцент4 9 2" xfId="6640"/>
    <cellStyle name="20% - Акцент4 9 2 2" xfId="6641"/>
    <cellStyle name="20% - Акцент4 9 2 2 2" xfId="6642"/>
    <cellStyle name="20% - Акцент4 9 2 2 2 2" xfId="6643"/>
    <cellStyle name="20% - Акцент4 9 2 2 3" xfId="6644"/>
    <cellStyle name="20% - Акцент4 9 2 3" xfId="6645"/>
    <cellStyle name="20% - Акцент4 9 2 3 2" xfId="6646"/>
    <cellStyle name="20% - Акцент4 9 2 3 2 2" xfId="6647"/>
    <cellStyle name="20% - Акцент4 9 2 3 3" xfId="6648"/>
    <cellStyle name="20% - Акцент4 9 2 4" xfId="6649"/>
    <cellStyle name="20% - Акцент4 9 2 4 2" xfId="6650"/>
    <cellStyle name="20% - Акцент4 9 2 5" xfId="6651"/>
    <cellStyle name="20% - Акцент4 9 3" xfId="6652"/>
    <cellStyle name="20% - Акцент4 9 3 2" xfId="6653"/>
    <cellStyle name="20% - Акцент4 9 3 2 2" xfId="6654"/>
    <cellStyle name="20% - Акцент4 9 3 2 2 2" xfId="6655"/>
    <cellStyle name="20% - Акцент4 9 3 2 3" xfId="6656"/>
    <cellStyle name="20% - Акцент4 9 3 3" xfId="6657"/>
    <cellStyle name="20% - Акцент4 9 3 3 2" xfId="6658"/>
    <cellStyle name="20% - Акцент4 9 3 3 2 2" xfId="6659"/>
    <cellStyle name="20% - Акцент4 9 3 3 3" xfId="6660"/>
    <cellStyle name="20% - Акцент4 9 3 4" xfId="6661"/>
    <cellStyle name="20% - Акцент4 9 3 4 2" xfId="6662"/>
    <cellStyle name="20% - Акцент4 9 3 5" xfId="6663"/>
    <cellStyle name="20% - Акцент4 9 4" xfId="6664"/>
    <cellStyle name="20% - Акцент4 9 4 2" xfId="6665"/>
    <cellStyle name="20% - Акцент4 9 4 2 2" xfId="6666"/>
    <cellStyle name="20% - Акцент4 9 4 2 2 2" xfId="6667"/>
    <cellStyle name="20% - Акцент4 9 4 2 3" xfId="6668"/>
    <cellStyle name="20% - Акцент4 9 4 3" xfId="6669"/>
    <cellStyle name="20% - Акцент4 9 4 3 2" xfId="6670"/>
    <cellStyle name="20% - Акцент4 9 4 3 2 2" xfId="6671"/>
    <cellStyle name="20% - Акцент4 9 4 3 3" xfId="6672"/>
    <cellStyle name="20% - Акцент4 9 4 4" xfId="6673"/>
    <cellStyle name="20% - Акцент4 9 4 4 2" xfId="6674"/>
    <cellStyle name="20% - Акцент4 9 4 5" xfId="6675"/>
    <cellStyle name="20% - Акцент4 9 5" xfId="6676"/>
    <cellStyle name="20% - Акцент4 9 5 2" xfId="6677"/>
    <cellStyle name="20% - Акцент4 9 5 2 2" xfId="6678"/>
    <cellStyle name="20% - Акцент4 9 5 2 2 2" xfId="6679"/>
    <cellStyle name="20% - Акцент4 9 5 2 3" xfId="6680"/>
    <cellStyle name="20% - Акцент4 9 5 3" xfId="6681"/>
    <cellStyle name="20% - Акцент4 9 5 3 2" xfId="6682"/>
    <cellStyle name="20% - Акцент4 9 5 3 2 2" xfId="6683"/>
    <cellStyle name="20% - Акцент4 9 5 3 3" xfId="6684"/>
    <cellStyle name="20% - Акцент4 9 5 4" xfId="6685"/>
    <cellStyle name="20% - Акцент4 9 5 4 2" xfId="6686"/>
    <cellStyle name="20% - Акцент4 9 5 5" xfId="6687"/>
    <cellStyle name="20% - Акцент4 9 6" xfId="6688"/>
    <cellStyle name="20% - Акцент4 9 6 2" xfId="6689"/>
    <cellStyle name="20% - Акцент4 9 6 2 2" xfId="6690"/>
    <cellStyle name="20% - Акцент4 9 6 3" xfId="6691"/>
    <cellStyle name="20% - Акцент4 9 7" xfId="6692"/>
    <cellStyle name="20% - Акцент4 9 7 2" xfId="6693"/>
    <cellStyle name="20% - Акцент4 9 7 2 2" xfId="6694"/>
    <cellStyle name="20% - Акцент4 9 7 3" xfId="6695"/>
    <cellStyle name="20% - Акцент4 9 8" xfId="6696"/>
    <cellStyle name="20% - Акцент4 9 8 2" xfId="6697"/>
    <cellStyle name="20% - Акцент4 9 9" xfId="6698"/>
    <cellStyle name="20% - Акцент4 90" xfId="6699"/>
    <cellStyle name="20% - Акцент4 90 2" xfId="6700"/>
    <cellStyle name="20% - Акцент4 90 2 2" xfId="6701"/>
    <cellStyle name="20% - Акцент4 90 3" xfId="6702"/>
    <cellStyle name="20% - Акцент4 91" xfId="6703"/>
    <cellStyle name="20% - Акцент4 91 2" xfId="6704"/>
    <cellStyle name="20% - Акцент4 91 2 2" xfId="6705"/>
    <cellStyle name="20% - Акцент4 91 3" xfId="6706"/>
    <cellStyle name="20% - Акцент4 92" xfId="6707"/>
    <cellStyle name="20% - Акцент4 92 2" xfId="6708"/>
    <cellStyle name="20% - Акцент4 92 2 2" xfId="6709"/>
    <cellStyle name="20% - Акцент4 92 3" xfId="6710"/>
    <cellStyle name="20% - Акцент4 93" xfId="6711"/>
    <cellStyle name="20% - Акцент4 93 2" xfId="6712"/>
    <cellStyle name="20% - Акцент4 93 2 2" xfId="6713"/>
    <cellStyle name="20% - Акцент4 93 3" xfId="6714"/>
    <cellStyle name="20% - Акцент4 94" xfId="6715"/>
    <cellStyle name="20% - Акцент4 94 2" xfId="6716"/>
    <cellStyle name="20% - Акцент4 94 2 2" xfId="6717"/>
    <cellStyle name="20% - Акцент4 94 3" xfId="6718"/>
    <cellStyle name="20% - Акцент4 95" xfId="6719"/>
    <cellStyle name="20% - Акцент4 95 2" xfId="6720"/>
    <cellStyle name="20% - Акцент4 95 2 2" xfId="6721"/>
    <cellStyle name="20% - Акцент4 95 3" xfId="6722"/>
    <cellStyle name="20% - Акцент4 96" xfId="6723"/>
    <cellStyle name="20% - Акцент4 96 2" xfId="6724"/>
    <cellStyle name="20% - Акцент4 96 2 2" xfId="6725"/>
    <cellStyle name="20% - Акцент4 96 3" xfId="6726"/>
    <cellStyle name="20% - Акцент4 97" xfId="6727"/>
    <cellStyle name="20% - Акцент4 97 2" xfId="6728"/>
    <cellStyle name="20% - Акцент4 97 2 2" xfId="6729"/>
    <cellStyle name="20% - Акцент4 97 3" xfId="6730"/>
    <cellStyle name="20% - Акцент4 98" xfId="6731"/>
    <cellStyle name="20% - Акцент4 98 2" xfId="6732"/>
    <cellStyle name="20% - Акцент4 98 2 2" xfId="6733"/>
    <cellStyle name="20% - Акцент4 98 3" xfId="6734"/>
    <cellStyle name="20% - Акцент4 99" xfId="6735"/>
    <cellStyle name="20% - Акцент4 99 2" xfId="6736"/>
    <cellStyle name="20% - Акцент4 99 2 2" xfId="6737"/>
    <cellStyle name="20% - Акцент4 99 3" xfId="6738"/>
    <cellStyle name="20% - Акцент5" xfId="6739" builtinId="46" customBuiltin="1"/>
    <cellStyle name="20% - Акцент5 10" xfId="6740"/>
    <cellStyle name="20% - Акцент5 10 2" xfId="6741"/>
    <cellStyle name="20% - Акцент5 10 2 2" xfId="6742"/>
    <cellStyle name="20% - Акцент5 10 2 2 2" xfId="6743"/>
    <cellStyle name="20% - Акцент5 10 2 3" xfId="6744"/>
    <cellStyle name="20% - Акцент5 10 3" xfId="6745"/>
    <cellStyle name="20% - Акцент5 10 3 2" xfId="6746"/>
    <cellStyle name="20% - Акцент5 10 3 2 2" xfId="6747"/>
    <cellStyle name="20% - Акцент5 10 3 3" xfId="6748"/>
    <cellStyle name="20% - Акцент5 10 4" xfId="6749"/>
    <cellStyle name="20% - Акцент5 10 4 2" xfId="6750"/>
    <cellStyle name="20% - Акцент5 10 5" xfId="6751"/>
    <cellStyle name="20% - Акцент5 100" xfId="6752"/>
    <cellStyle name="20% - Акцент5 100 2" xfId="6753"/>
    <cellStyle name="20% - Акцент5 100 2 2" xfId="6754"/>
    <cellStyle name="20% - Акцент5 100 3" xfId="6755"/>
    <cellStyle name="20% - Акцент5 101" xfId="6756"/>
    <cellStyle name="20% - Акцент5 101 2" xfId="6757"/>
    <cellStyle name="20% - Акцент5 101 2 2" xfId="6758"/>
    <cellStyle name="20% - Акцент5 101 3" xfId="6759"/>
    <cellStyle name="20% - Акцент5 102" xfId="6760"/>
    <cellStyle name="20% - Акцент5 102 2" xfId="6761"/>
    <cellStyle name="20% - Акцент5 102 2 2" xfId="6762"/>
    <cellStyle name="20% - Акцент5 102 3" xfId="6763"/>
    <cellStyle name="20% - Акцент5 103" xfId="6764"/>
    <cellStyle name="20% - Акцент5 103 2" xfId="6765"/>
    <cellStyle name="20% - Акцент5 103 2 2" xfId="6766"/>
    <cellStyle name="20% - Акцент5 103 3" xfId="6767"/>
    <cellStyle name="20% - Акцент5 104" xfId="6768"/>
    <cellStyle name="20% - Акцент5 104 2" xfId="6769"/>
    <cellStyle name="20% - Акцент5 104 2 2" xfId="6770"/>
    <cellStyle name="20% - Акцент5 104 3" xfId="6771"/>
    <cellStyle name="20% - Акцент5 105" xfId="6772"/>
    <cellStyle name="20% - Акцент5 105 2" xfId="6773"/>
    <cellStyle name="20% - Акцент5 105 2 2" xfId="6774"/>
    <cellStyle name="20% - Акцент5 105 3" xfId="6775"/>
    <cellStyle name="20% - Акцент5 106" xfId="6776"/>
    <cellStyle name="20% - Акцент5 106 2" xfId="6777"/>
    <cellStyle name="20% - Акцент5 106 2 2" xfId="6778"/>
    <cellStyle name="20% - Акцент5 106 3" xfId="6779"/>
    <cellStyle name="20% - Акцент5 107" xfId="6780"/>
    <cellStyle name="20% - Акцент5 107 2" xfId="6781"/>
    <cellStyle name="20% - Акцент5 107 2 2" xfId="6782"/>
    <cellStyle name="20% - Акцент5 107 3" xfId="6783"/>
    <cellStyle name="20% - Акцент5 108" xfId="6784"/>
    <cellStyle name="20% - Акцент5 108 2" xfId="6785"/>
    <cellStyle name="20% - Акцент5 108 2 2" xfId="6786"/>
    <cellStyle name="20% - Акцент5 108 3" xfId="6787"/>
    <cellStyle name="20% - Акцент5 109" xfId="6788"/>
    <cellStyle name="20% - Акцент5 109 2" xfId="6789"/>
    <cellStyle name="20% - Акцент5 109 2 2" xfId="6790"/>
    <cellStyle name="20% - Акцент5 109 3" xfId="6791"/>
    <cellStyle name="20% - Акцент5 11" xfId="6792"/>
    <cellStyle name="20% - Акцент5 11 2" xfId="6793"/>
    <cellStyle name="20% - Акцент5 11 2 2" xfId="6794"/>
    <cellStyle name="20% - Акцент5 11 2 2 2" xfId="6795"/>
    <cellStyle name="20% - Акцент5 11 2 3" xfId="6796"/>
    <cellStyle name="20% - Акцент5 11 3" xfId="6797"/>
    <cellStyle name="20% - Акцент5 11 3 2" xfId="6798"/>
    <cellStyle name="20% - Акцент5 11 3 2 2" xfId="6799"/>
    <cellStyle name="20% - Акцент5 11 3 3" xfId="6800"/>
    <cellStyle name="20% - Акцент5 11 4" xfId="6801"/>
    <cellStyle name="20% - Акцент5 11 4 2" xfId="6802"/>
    <cellStyle name="20% - Акцент5 11 5" xfId="6803"/>
    <cellStyle name="20% - Акцент5 110" xfId="6804"/>
    <cellStyle name="20% - Акцент5 110 2" xfId="6805"/>
    <cellStyle name="20% - Акцент5 110 2 2" xfId="6806"/>
    <cellStyle name="20% - Акцент5 110 3" xfId="6807"/>
    <cellStyle name="20% - Акцент5 111" xfId="6808"/>
    <cellStyle name="20% - Акцент5 111 2" xfId="6809"/>
    <cellStyle name="20% - Акцент5 111 2 2" xfId="6810"/>
    <cellStyle name="20% - Акцент5 111 3" xfId="6811"/>
    <cellStyle name="20% - Акцент5 112" xfId="6812"/>
    <cellStyle name="20% - Акцент5 112 2" xfId="6813"/>
    <cellStyle name="20% - Акцент5 112 2 2" xfId="6814"/>
    <cellStyle name="20% - Акцент5 112 3" xfId="6815"/>
    <cellStyle name="20% - Акцент5 113" xfId="6816"/>
    <cellStyle name="20% - Акцент5 113 2" xfId="6817"/>
    <cellStyle name="20% - Акцент5 113 2 2" xfId="6818"/>
    <cellStyle name="20% - Акцент5 113 3" xfId="6819"/>
    <cellStyle name="20% - Акцент5 114" xfId="6820"/>
    <cellStyle name="20% - Акцент5 114 2" xfId="6821"/>
    <cellStyle name="20% - Акцент5 114 2 2" xfId="6822"/>
    <cellStyle name="20% - Акцент5 114 3" xfId="6823"/>
    <cellStyle name="20% - Акцент5 115" xfId="6824"/>
    <cellStyle name="20% - Акцент5 115 2" xfId="6825"/>
    <cellStyle name="20% - Акцент5 115 2 2" xfId="6826"/>
    <cellStyle name="20% - Акцент5 115 3" xfId="6827"/>
    <cellStyle name="20% - Акцент5 116" xfId="6828"/>
    <cellStyle name="20% - Акцент5 116 2" xfId="6829"/>
    <cellStyle name="20% - Акцент5 116 2 2" xfId="6830"/>
    <cellStyle name="20% - Акцент5 116 3" xfId="6831"/>
    <cellStyle name="20% - Акцент5 117" xfId="6832"/>
    <cellStyle name="20% - Акцент5 117 2" xfId="6833"/>
    <cellStyle name="20% - Акцент5 117 2 2" xfId="6834"/>
    <cellStyle name="20% - Акцент5 117 3" xfId="6835"/>
    <cellStyle name="20% - Акцент5 118" xfId="6836"/>
    <cellStyle name="20% - Акцент5 118 2" xfId="6837"/>
    <cellStyle name="20% - Акцент5 118 2 2" xfId="6838"/>
    <cellStyle name="20% - Акцент5 118 3" xfId="6839"/>
    <cellStyle name="20% - Акцент5 119" xfId="6840"/>
    <cellStyle name="20% - Акцент5 119 2" xfId="6841"/>
    <cellStyle name="20% - Акцент5 119 2 2" xfId="6842"/>
    <cellStyle name="20% - Акцент5 119 3" xfId="6843"/>
    <cellStyle name="20% - Акцент5 12" xfId="6844"/>
    <cellStyle name="20% - Акцент5 12 2" xfId="6845"/>
    <cellStyle name="20% - Акцент5 12 2 2" xfId="6846"/>
    <cellStyle name="20% - Акцент5 12 2 2 2" xfId="6847"/>
    <cellStyle name="20% - Акцент5 12 2 3" xfId="6848"/>
    <cellStyle name="20% - Акцент5 12 3" xfId="6849"/>
    <cellStyle name="20% - Акцент5 12 3 2" xfId="6850"/>
    <cellStyle name="20% - Акцент5 12 3 2 2" xfId="6851"/>
    <cellStyle name="20% - Акцент5 12 3 3" xfId="6852"/>
    <cellStyle name="20% - Акцент5 12 4" xfId="6853"/>
    <cellStyle name="20% - Акцент5 12 4 2" xfId="6854"/>
    <cellStyle name="20% - Акцент5 12 5" xfId="6855"/>
    <cellStyle name="20% - Акцент5 120" xfId="6856"/>
    <cellStyle name="20% - Акцент5 120 2" xfId="6857"/>
    <cellStyle name="20% - Акцент5 120 2 2" xfId="6858"/>
    <cellStyle name="20% - Акцент5 120 3" xfId="6859"/>
    <cellStyle name="20% - Акцент5 121" xfId="6860"/>
    <cellStyle name="20% - Акцент5 121 2" xfId="6861"/>
    <cellStyle name="20% - Акцент5 121 2 2" xfId="6862"/>
    <cellStyle name="20% - Акцент5 121 3" xfId="6863"/>
    <cellStyle name="20% - Акцент5 122" xfId="6864"/>
    <cellStyle name="20% - Акцент5 122 2" xfId="6865"/>
    <cellStyle name="20% - Акцент5 122 2 2" xfId="6866"/>
    <cellStyle name="20% - Акцент5 122 3" xfId="6867"/>
    <cellStyle name="20% - Акцент5 123" xfId="6868"/>
    <cellStyle name="20% - Акцент5 123 2" xfId="6869"/>
    <cellStyle name="20% - Акцент5 123 2 2" xfId="6870"/>
    <cellStyle name="20% - Акцент5 123 3" xfId="6871"/>
    <cellStyle name="20% - Акцент5 124" xfId="6872"/>
    <cellStyle name="20% - Акцент5 124 2" xfId="6873"/>
    <cellStyle name="20% - Акцент5 124 2 2" xfId="6874"/>
    <cellStyle name="20% - Акцент5 124 3" xfId="6875"/>
    <cellStyle name="20% - Акцент5 125" xfId="6876"/>
    <cellStyle name="20% - Акцент5 125 2" xfId="6877"/>
    <cellStyle name="20% - Акцент5 125 2 2" xfId="6878"/>
    <cellStyle name="20% - Акцент5 125 3" xfId="6879"/>
    <cellStyle name="20% - Акцент5 126" xfId="6880"/>
    <cellStyle name="20% - Акцент5 126 2" xfId="6881"/>
    <cellStyle name="20% - Акцент5 126 2 2" xfId="6882"/>
    <cellStyle name="20% - Акцент5 126 3" xfId="6883"/>
    <cellStyle name="20% - Акцент5 127" xfId="6884"/>
    <cellStyle name="20% - Акцент5 127 2" xfId="6885"/>
    <cellStyle name="20% - Акцент5 127 2 2" xfId="6886"/>
    <cellStyle name="20% - Акцент5 127 3" xfId="6887"/>
    <cellStyle name="20% - Акцент5 128" xfId="6888"/>
    <cellStyle name="20% - Акцент5 128 2" xfId="6889"/>
    <cellStyle name="20% - Акцент5 128 2 2" xfId="6890"/>
    <cellStyle name="20% - Акцент5 128 3" xfId="6891"/>
    <cellStyle name="20% - Акцент5 129" xfId="6892"/>
    <cellStyle name="20% - Акцент5 129 2" xfId="6893"/>
    <cellStyle name="20% - Акцент5 129 2 2" xfId="6894"/>
    <cellStyle name="20% - Акцент5 129 3" xfId="6895"/>
    <cellStyle name="20% - Акцент5 13" xfId="6896"/>
    <cellStyle name="20% - Акцент5 13 2" xfId="6897"/>
    <cellStyle name="20% - Акцент5 13 2 2" xfId="6898"/>
    <cellStyle name="20% - Акцент5 13 2 2 2" xfId="6899"/>
    <cellStyle name="20% - Акцент5 13 2 3" xfId="6900"/>
    <cellStyle name="20% - Акцент5 13 3" xfId="6901"/>
    <cellStyle name="20% - Акцент5 13 3 2" xfId="6902"/>
    <cellStyle name="20% - Акцент5 13 3 2 2" xfId="6903"/>
    <cellStyle name="20% - Акцент5 13 3 3" xfId="6904"/>
    <cellStyle name="20% - Акцент5 13 4" xfId="6905"/>
    <cellStyle name="20% - Акцент5 13 4 2" xfId="6906"/>
    <cellStyle name="20% - Акцент5 13 5" xfId="6907"/>
    <cellStyle name="20% - Акцент5 130" xfId="6908"/>
    <cellStyle name="20% - Акцент5 130 2" xfId="6909"/>
    <cellStyle name="20% - Акцент5 130 2 2" xfId="6910"/>
    <cellStyle name="20% - Акцент5 130 3" xfId="6911"/>
    <cellStyle name="20% - Акцент5 131" xfId="6912"/>
    <cellStyle name="20% - Акцент5 131 2" xfId="6913"/>
    <cellStyle name="20% - Акцент5 131 2 2" xfId="6914"/>
    <cellStyle name="20% - Акцент5 131 3" xfId="6915"/>
    <cellStyle name="20% - Акцент5 132" xfId="6916"/>
    <cellStyle name="20% - Акцент5 132 2" xfId="6917"/>
    <cellStyle name="20% - Акцент5 132 2 2" xfId="6918"/>
    <cellStyle name="20% - Акцент5 132 3" xfId="6919"/>
    <cellStyle name="20% - Акцент5 133" xfId="6920"/>
    <cellStyle name="20% - Акцент5 133 2" xfId="6921"/>
    <cellStyle name="20% - Акцент5 133 2 2" xfId="6922"/>
    <cellStyle name="20% - Акцент5 133 3" xfId="6923"/>
    <cellStyle name="20% - Акцент5 134" xfId="6924"/>
    <cellStyle name="20% - Акцент5 134 2" xfId="6925"/>
    <cellStyle name="20% - Акцент5 134 2 2" xfId="6926"/>
    <cellStyle name="20% - Акцент5 134 3" xfId="6927"/>
    <cellStyle name="20% - Акцент5 135" xfId="6928"/>
    <cellStyle name="20% - Акцент5 135 2" xfId="6929"/>
    <cellStyle name="20% - Акцент5 135 2 2" xfId="6930"/>
    <cellStyle name="20% - Акцент5 135 3" xfId="6931"/>
    <cellStyle name="20% - Акцент5 136" xfId="6932"/>
    <cellStyle name="20% - Акцент5 136 2" xfId="6933"/>
    <cellStyle name="20% - Акцент5 136 2 2" xfId="6934"/>
    <cellStyle name="20% - Акцент5 136 3" xfId="6935"/>
    <cellStyle name="20% - Акцент5 137" xfId="6936"/>
    <cellStyle name="20% - Акцент5 138" xfId="6937"/>
    <cellStyle name="20% - Акцент5 14" xfId="6938"/>
    <cellStyle name="20% - Акцент5 14 2" xfId="6939"/>
    <cellStyle name="20% - Акцент5 14 2 2" xfId="6940"/>
    <cellStyle name="20% - Акцент5 14 2 2 2" xfId="6941"/>
    <cellStyle name="20% - Акцент5 14 2 3" xfId="6942"/>
    <cellStyle name="20% - Акцент5 14 3" xfId="6943"/>
    <cellStyle name="20% - Акцент5 14 3 2" xfId="6944"/>
    <cellStyle name="20% - Акцент5 14 3 2 2" xfId="6945"/>
    <cellStyle name="20% - Акцент5 14 3 3" xfId="6946"/>
    <cellStyle name="20% - Акцент5 14 4" xfId="6947"/>
    <cellStyle name="20% - Акцент5 14 4 2" xfId="6948"/>
    <cellStyle name="20% - Акцент5 14 5" xfId="6949"/>
    <cellStyle name="20% - Акцент5 15" xfId="6950"/>
    <cellStyle name="20% - Акцент5 15 2" xfId="6951"/>
    <cellStyle name="20% - Акцент5 15 2 2" xfId="6952"/>
    <cellStyle name="20% - Акцент5 15 2 2 2" xfId="6953"/>
    <cellStyle name="20% - Акцент5 15 2 3" xfId="6954"/>
    <cellStyle name="20% - Акцент5 15 3" xfId="6955"/>
    <cellStyle name="20% - Акцент5 15 3 2" xfId="6956"/>
    <cellStyle name="20% - Акцент5 15 3 2 2" xfId="6957"/>
    <cellStyle name="20% - Акцент5 15 3 3" xfId="6958"/>
    <cellStyle name="20% - Акцент5 15 4" xfId="6959"/>
    <cellStyle name="20% - Акцент5 15 4 2" xfId="6960"/>
    <cellStyle name="20% - Акцент5 15 5" xfId="6961"/>
    <cellStyle name="20% - Акцент5 16" xfId="6962"/>
    <cellStyle name="20% - Акцент5 16 2" xfId="6963"/>
    <cellStyle name="20% - Акцент5 16 2 2" xfId="6964"/>
    <cellStyle name="20% - Акцент5 16 2 2 2" xfId="6965"/>
    <cellStyle name="20% - Акцент5 16 2 3" xfId="6966"/>
    <cellStyle name="20% - Акцент5 16 3" xfId="6967"/>
    <cellStyle name="20% - Акцент5 16 3 2" xfId="6968"/>
    <cellStyle name="20% - Акцент5 16 3 2 2" xfId="6969"/>
    <cellStyle name="20% - Акцент5 16 3 3" xfId="6970"/>
    <cellStyle name="20% - Акцент5 16 4" xfId="6971"/>
    <cellStyle name="20% - Акцент5 16 4 2" xfId="6972"/>
    <cellStyle name="20% - Акцент5 16 5" xfId="6973"/>
    <cellStyle name="20% - Акцент5 17" xfId="6974"/>
    <cellStyle name="20% - Акцент5 17 2" xfId="6975"/>
    <cellStyle name="20% - Акцент5 17 2 2" xfId="6976"/>
    <cellStyle name="20% - Акцент5 17 2 2 2" xfId="6977"/>
    <cellStyle name="20% - Акцент5 17 2 3" xfId="6978"/>
    <cellStyle name="20% - Акцент5 17 3" xfId="6979"/>
    <cellStyle name="20% - Акцент5 17 3 2" xfId="6980"/>
    <cellStyle name="20% - Акцент5 17 3 2 2" xfId="6981"/>
    <cellStyle name="20% - Акцент5 17 3 3" xfId="6982"/>
    <cellStyle name="20% - Акцент5 17 4" xfId="6983"/>
    <cellStyle name="20% - Акцент5 17 4 2" xfId="6984"/>
    <cellStyle name="20% - Акцент5 17 5" xfId="6985"/>
    <cellStyle name="20% - Акцент5 18" xfId="6986"/>
    <cellStyle name="20% - Акцент5 18 2" xfId="6987"/>
    <cellStyle name="20% - Акцент5 18 2 2" xfId="6988"/>
    <cellStyle name="20% - Акцент5 18 2 2 2" xfId="6989"/>
    <cellStyle name="20% - Акцент5 18 2 3" xfId="6990"/>
    <cellStyle name="20% - Акцент5 18 3" xfId="6991"/>
    <cellStyle name="20% - Акцент5 18 3 2" xfId="6992"/>
    <cellStyle name="20% - Акцент5 18 3 2 2" xfId="6993"/>
    <cellStyle name="20% - Акцент5 18 3 3" xfId="6994"/>
    <cellStyle name="20% - Акцент5 18 4" xfId="6995"/>
    <cellStyle name="20% - Акцент5 18 4 2" xfId="6996"/>
    <cellStyle name="20% - Акцент5 18 5" xfId="6997"/>
    <cellStyle name="20% - Акцент5 19" xfId="6998"/>
    <cellStyle name="20% - Акцент5 19 2" xfId="6999"/>
    <cellStyle name="20% - Акцент5 19 2 2" xfId="7000"/>
    <cellStyle name="20% - Акцент5 19 2 2 2" xfId="7001"/>
    <cellStyle name="20% - Акцент5 19 2 3" xfId="7002"/>
    <cellStyle name="20% - Акцент5 19 3" xfId="7003"/>
    <cellStyle name="20% - Акцент5 19 3 2" xfId="7004"/>
    <cellStyle name="20% - Акцент5 19 3 2 2" xfId="7005"/>
    <cellStyle name="20% - Акцент5 19 3 3" xfId="7006"/>
    <cellStyle name="20% - Акцент5 19 4" xfId="7007"/>
    <cellStyle name="20% - Акцент5 19 4 2" xfId="7008"/>
    <cellStyle name="20% - Акцент5 19 5" xfId="7009"/>
    <cellStyle name="20% - Акцент5 2" xfId="7010"/>
    <cellStyle name="20% - Акцент5 2 10" xfId="7011"/>
    <cellStyle name="20% - Акцент5 2 10 2" xfId="7012"/>
    <cellStyle name="20% - Акцент5 2 10 2 2" xfId="7013"/>
    <cellStyle name="20% - Акцент5 2 10 3" xfId="7014"/>
    <cellStyle name="20% - Акцент5 2 11" xfId="7015"/>
    <cellStyle name="20% - Акцент5 2 11 2" xfId="7016"/>
    <cellStyle name="20% - Акцент5 2 11 2 2" xfId="7017"/>
    <cellStyle name="20% - Акцент5 2 11 3" xfId="7018"/>
    <cellStyle name="20% - Акцент5 2 12" xfId="7019"/>
    <cellStyle name="20% - Акцент5 2 12 2" xfId="7020"/>
    <cellStyle name="20% - Акцент5 2 12 2 2" xfId="7021"/>
    <cellStyle name="20% - Акцент5 2 12 3" xfId="7022"/>
    <cellStyle name="20% - Акцент5 2 13" xfId="7023"/>
    <cellStyle name="20% - Акцент5 2 13 2" xfId="7024"/>
    <cellStyle name="20% - Акцент5 2 13 2 2" xfId="7025"/>
    <cellStyle name="20% - Акцент5 2 13 3" xfId="7026"/>
    <cellStyle name="20% - Акцент5 2 14" xfId="7027"/>
    <cellStyle name="20% - Акцент5 2 14 2" xfId="7028"/>
    <cellStyle name="20% - Акцент5 2 14 2 2" xfId="7029"/>
    <cellStyle name="20% - Акцент5 2 14 3" xfId="7030"/>
    <cellStyle name="20% - Акцент5 2 15" xfId="7031"/>
    <cellStyle name="20% - Акцент5 2 15 2" xfId="7032"/>
    <cellStyle name="20% - Акцент5 2 15 2 2" xfId="7033"/>
    <cellStyle name="20% - Акцент5 2 15 3" xfId="7034"/>
    <cellStyle name="20% - Акцент5 2 16" xfId="7035"/>
    <cellStyle name="20% - Акцент5 2 16 2" xfId="7036"/>
    <cellStyle name="20% - Акцент5 2 16 2 2" xfId="7037"/>
    <cellStyle name="20% - Акцент5 2 16 3" xfId="7038"/>
    <cellStyle name="20% - Акцент5 2 17" xfId="7039"/>
    <cellStyle name="20% - Акцент5 2 17 2" xfId="7040"/>
    <cellStyle name="20% - Акцент5 2 17 2 2" xfId="7041"/>
    <cellStyle name="20% - Акцент5 2 17 3" xfId="7042"/>
    <cellStyle name="20% - Акцент5 2 18" xfId="7043"/>
    <cellStyle name="20% - Акцент5 2 18 2" xfId="7044"/>
    <cellStyle name="20% - Акцент5 2 18 2 2" xfId="7045"/>
    <cellStyle name="20% - Акцент5 2 18 3" xfId="7046"/>
    <cellStyle name="20% - Акцент5 2 19" xfId="7047"/>
    <cellStyle name="20% - Акцент5 2 19 2" xfId="7048"/>
    <cellStyle name="20% - Акцент5 2 19 2 2" xfId="7049"/>
    <cellStyle name="20% - Акцент5 2 19 3" xfId="7050"/>
    <cellStyle name="20% - Акцент5 2 2" xfId="7051"/>
    <cellStyle name="20% - Акцент5 2 2 2" xfId="7052"/>
    <cellStyle name="20% - Акцент5 2 2 2 2" xfId="7053"/>
    <cellStyle name="20% - Акцент5 2 2 2 2 2" xfId="7054"/>
    <cellStyle name="20% - Акцент5 2 2 2 3" xfId="7055"/>
    <cellStyle name="20% - Акцент5 2 2 3" xfId="7056"/>
    <cellStyle name="20% - Акцент5 2 2 3 2" xfId="7057"/>
    <cellStyle name="20% - Акцент5 2 2 3 2 2" xfId="7058"/>
    <cellStyle name="20% - Акцент5 2 2 3 3" xfId="7059"/>
    <cellStyle name="20% - Акцент5 2 2 4" xfId="7060"/>
    <cellStyle name="20% - Акцент5 2 2 4 2" xfId="7061"/>
    <cellStyle name="20% - Акцент5 2 2 5" xfId="7062"/>
    <cellStyle name="20% - Акцент5 2 20" xfId="7063"/>
    <cellStyle name="20% - Акцент5 2 20 2" xfId="7064"/>
    <cellStyle name="20% - Акцент5 2 20 2 2" xfId="7065"/>
    <cellStyle name="20% - Акцент5 2 20 3" xfId="7066"/>
    <cellStyle name="20% - Акцент5 2 21" xfId="7067"/>
    <cellStyle name="20% - Акцент5 2 21 2" xfId="7068"/>
    <cellStyle name="20% - Акцент5 2 21 2 2" xfId="7069"/>
    <cellStyle name="20% - Акцент5 2 21 3" xfId="7070"/>
    <cellStyle name="20% - Акцент5 2 22" xfId="7071"/>
    <cellStyle name="20% - Акцент5 2 22 2" xfId="7072"/>
    <cellStyle name="20% - Акцент5 2 22 2 2" xfId="7073"/>
    <cellStyle name="20% - Акцент5 2 22 3" xfId="7074"/>
    <cellStyle name="20% - Акцент5 2 23" xfId="7075"/>
    <cellStyle name="20% - Акцент5 2 23 2" xfId="7076"/>
    <cellStyle name="20% - Акцент5 2 23 2 2" xfId="7077"/>
    <cellStyle name="20% - Акцент5 2 23 3" xfId="7078"/>
    <cellStyle name="20% - Акцент5 2 24" xfId="7079"/>
    <cellStyle name="20% - Акцент5 2 24 2" xfId="7080"/>
    <cellStyle name="20% - Акцент5 2 24 2 2" xfId="7081"/>
    <cellStyle name="20% - Акцент5 2 24 3" xfId="7082"/>
    <cellStyle name="20% - Акцент5 2 25" xfId="7083"/>
    <cellStyle name="20% - Акцент5 2 25 2" xfId="7084"/>
    <cellStyle name="20% - Акцент5 2 26" xfId="7085"/>
    <cellStyle name="20% - Акцент5 2 3" xfId="7086"/>
    <cellStyle name="20% - Акцент5 2 3 2" xfId="7087"/>
    <cellStyle name="20% - Акцент5 2 3 2 2" xfId="7088"/>
    <cellStyle name="20% - Акцент5 2 3 2 2 2" xfId="7089"/>
    <cellStyle name="20% - Акцент5 2 3 2 3" xfId="7090"/>
    <cellStyle name="20% - Акцент5 2 3 3" xfId="7091"/>
    <cellStyle name="20% - Акцент5 2 3 3 2" xfId="7092"/>
    <cellStyle name="20% - Акцент5 2 3 3 2 2" xfId="7093"/>
    <cellStyle name="20% - Акцент5 2 3 3 3" xfId="7094"/>
    <cellStyle name="20% - Акцент5 2 3 4" xfId="7095"/>
    <cellStyle name="20% - Акцент5 2 3 4 2" xfId="7096"/>
    <cellStyle name="20% - Акцент5 2 3 5" xfId="7097"/>
    <cellStyle name="20% - Акцент5 2 4" xfId="7098"/>
    <cellStyle name="20% - Акцент5 2 4 2" xfId="7099"/>
    <cellStyle name="20% - Акцент5 2 4 2 2" xfId="7100"/>
    <cellStyle name="20% - Акцент5 2 4 2 2 2" xfId="7101"/>
    <cellStyle name="20% - Акцент5 2 4 2 3" xfId="7102"/>
    <cellStyle name="20% - Акцент5 2 4 3" xfId="7103"/>
    <cellStyle name="20% - Акцент5 2 4 3 2" xfId="7104"/>
    <cellStyle name="20% - Акцент5 2 4 3 2 2" xfId="7105"/>
    <cellStyle name="20% - Акцент5 2 4 3 3" xfId="7106"/>
    <cellStyle name="20% - Акцент5 2 4 4" xfId="7107"/>
    <cellStyle name="20% - Акцент5 2 4 4 2" xfId="7108"/>
    <cellStyle name="20% - Акцент5 2 4 5" xfId="7109"/>
    <cellStyle name="20% - Акцент5 2 5" xfId="7110"/>
    <cellStyle name="20% - Акцент5 2 5 2" xfId="7111"/>
    <cellStyle name="20% - Акцент5 2 5 2 2" xfId="7112"/>
    <cellStyle name="20% - Акцент5 2 5 2 2 2" xfId="7113"/>
    <cellStyle name="20% - Акцент5 2 5 2 3" xfId="7114"/>
    <cellStyle name="20% - Акцент5 2 5 3" xfId="7115"/>
    <cellStyle name="20% - Акцент5 2 5 3 2" xfId="7116"/>
    <cellStyle name="20% - Акцент5 2 5 3 2 2" xfId="7117"/>
    <cellStyle name="20% - Акцент5 2 5 3 3" xfId="7118"/>
    <cellStyle name="20% - Акцент5 2 5 4" xfId="7119"/>
    <cellStyle name="20% - Акцент5 2 5 4 2" xfId="7120"/>
    <cellStyle name="20% - Акцент5 2 5 5" xfId="7121"/>
    <cellStyle name="20% - Акцент5 2 6" xfId="7122"/>
    <cellStyle name="20% - Акцент5 2 6 2" xfId="7123"/>
    <cellStyle name="20% - Акцент5 2 6 2 2" xfId="7124"/>
    <cellStyle name="20% - Акцент5 2 6 3" xfId="7125"/>
    <cellStyle name="20% - Акцент5 2 7" xfId="7126"/>
    <cellStyle name="20% - Акцент5 2 7 2" xfId="7127"/>
    <cellStyle name="20% - Акцент5 2 7 2 2" xfId="7128"/>
    <cellStyle name="20% - Акцент5 2 7 3" xfId="7129"/>
    <cellStyle name="20% - Акцент5 2 8" xfId="7130"/>
    <cellStyle name="20% - Акцент5 2 8 2" xfId="7131"/>
    <cellStyle name="20% - Акцент5 2 8 2 2" xfId="7132"/>
    <cellStyle name="20% - Акцент5 2 8 3" xfId="7133"/>
    <cellStyle name="20% - Акцент5 2 9" xfId="7134"/>
    <cellStyle name="20% - Акцент5 2 9 2" xfId="7135"/>
    <cellStyle name="20% - Акцент5 2 9 2 2" xfId="7136"/>
    <cellStyle name="20% - Акцент5 2 9 3" xfId="7137"/>
    <cellStyle name="20% - Акцент5 20" xfId="7138"/>
    <cellStyle name="20% - Акцент5 20 2" xfId="7139"/>
    <cellStyle name="20% - Акцент5 20 2 2" xfId="7140"/>
    <cellStyle name="20% - Акцент5 20 2 2 2" xfId="7141"/>
    <cellStyle name="20% - Акцент5 20 2 3" xfId="7142"/>
    <cellStyle name="20% - Акцент5 20 3" xfId="7143"/>
    <cellStyle name="20% - Акцент5 20 3 2" xfId="7144"/>
    <cellStyle name="20% - Акцент5 20 3 2 2" xfId="7145"/>
    <cellStyle name="20% - Акцент5 20 3 3" xfId="7146"/>
    <cellStyle name="20% - Акцент5 20 4" xfId="7147"/>
    <cellStyle name="20% - Акцент5 20 4 2" xfId="7148"/>
    <cellStyle name="20% - Акцент5 20 5" xfId="7149"/>
    <cellStyle name="20% - Акцент5 21" xfId="7150"/>
    <cellStyle name="20% - Акцент5 21 2" xfId="7151"/>
    <cellStyle name="20% - Акцент5 21 2 2" xfId="7152"/>
    <cellStyle name="20% - Акцент5 21 2 2 2" xfId="7153"/>
    <cellStyle name="20% - Акцент5 21 2 3" xfId="7154"/>
    <cellStyle name="20% - Акцент5 21 3" xfId="7155"/>
    <cellStyle name="20% - Акцент5 21 3 2" xfId="7156"/>
    <cellStyle name="20% - Акцент5 21 3 2 2" xfId="7157"/>
    <cellStyle name="20% - Акцент5 21 3 3" xfId="7158"/>
    <cellStyle name="20% - Акцент5 21 4" xfId="7159"/>
    <cellStyle name="20% - Акцент5 21 4 2" xfId="7160"/>
    <cellStyle name="20% - Акцент5 21 5" xfId="7161"/>
    <cellStyle name="20% - Акцент5 22" xfId="7162"/>
    <cellStyle name="20% - Акцент5 22 2" xfId="7163"/>
    <cellStyle name="20% - Акцент5 22 2 2" xfId="7164"/>
    <cellStyle name="20% - Акцент5 22 2 2 2" xfId="7165"/>
    <cellStyle name="20% - Акцент5 22 2 3" xfId="7166"/>
    <cellStyle name="20% - Акцент5 22 3" xfId="7167"/>
    <cellStyle name="20% - Акцент5 22 3 2" xfId="7168"/>
    <cellStyle name="20% - Акцент5 22 3 2 2" xfId="7169"/>
    <cellStyle name="20% - Акцент5 22 3 3" xfId="7170"/>
    <cellStyle name="20% - Акцент5 22 4" xfId="7171"/>
    <cellStyle name="20% - Акцент5 22 4 2" xfId="7172"/>
    <cellStyle name="20% - Акцент5 22 5" xfId="7173"/>
    <cellStyle name="20% - Акцент5 23" xfId="7174"/>
    <cellStyle name="20% - Акцент5 23 2" xfId="7175"/>
    <cellStyle name="20% - Акцент5 23 2 2" xfId="7176"/>
    <cellStyle name="20% - Акцент5 23 2 2 2" xfId="7177"/>
    <cellStyle name="20% - Акцент5 23 2 3" xfId="7178"/>
    <cellStyle name="20% - Акцент5 23 3" xfId="7179"/>
    <cellStyle name="20% - Акцент5 23 3 2" xfId="7180"/>
    <cellStyle name="20% - Акцент5 23 3 2 2" xfId="7181"/>
    <cellStyle name="20% - Акцент5 23 3 3" xfId="7182"/>
    <cellStyle name="20% - Акцент5 23 4" xfId="7183"/>
    <cellStyle name="20% - Акцент5 23 4 2" xfId="7184"/>
    <cellStyle name="20% - Акцент5 23 5" xfId="7185"/>
    <cellStyle name="20% - Акцент5 24" xfId="7186"/>
    <cellStyle name="20% - Акцент5 24 2" xfId="7187"/>
    <cellStyle name="20% - Акцент5 24 2 2" xfId="7188"/>
    <cellStyle name="20% - Акцент5 24 2 2 2" xfId="7189"/>
    <cellStyle name="20% - Акцент5 24 2 3" xfId="7190"/>
    <cellStyle name="20% - Акцент5 24 3" xfId="7191"/>
    <cellStyle name="20% - Акцент5 24 3 2" xfId="7192"/>
    <cellStyle name="20% - Акцент5 24 3 2 2" xfId="7193"/>
    <cellStyle name="20% - Акцент5 24 3 3" xfId="7194"/>
    <cellStyle name="20% - Акцент5 24 4" xfId="7195"/>
    <cellStyle name="20% - Акцент5 24 4 2" xfId="7196"/>
    <cellStyle name="20% - Акцент5 24 5" xfId="7197"/>
    <cellStyle name="20% - Акцент5 25" xfId="7198"/>
    <cellStyle name="20% - Акцент5 25 2" xfId="7199"/>
    <cellStyle name="20% - Акцент5 25 2 2" xfId="7200"/>
    <cellStyle name="20% - Акцент5 25 2 2 2" xfId="7201"/>
    <cellStyle name="20% - Акцент5 25 2 3" xfId="7202"/>
    <cellStyle name="20% - Акцент5 25 3" xfId="7203"/>
    <cellStyle name="20% - Акцент5 25 3 2" xfId="7204"/>
    <cellStyle name="20% - Акцент5 25 3 2 2" xfId="7205"/>
    <cellStyle name="20% - Акцент5 25 3 3" xfId="7206"/>
    <cellStyle name="20% - Акцент5 25 4" xfId="7207"/>
    <cellStyle name="20% - Акцент5 25 4 2" xfId="7208"/>
    <cellStyle name="20% - Акцент5 25 5" xfId="7209"/>
    <cellStyle name="20% - Акцент5 26" xfId="7210"/>
    <cellStyle name="20% - Акцент5 26 2" xfId="7211"/>
    <cellStyle name="20% - Акцент5 26 2 2" xfId="7212"/>
    <cellStyle name="20% - Акцент5 26 2 2 2" xfId="7213"/>
    <cellStyle name="20% - Акцент5 26 2 3" xfId="7214"/>
    <cellStyle name="20% - Акцент5 26 3" xfId="7215"/>
    <cellStyle name="20% - Акцент5 26 3 2" xfId="7216"/>
    <cellStyle name="20% - Акцент5 26 3 2 2" xfId="7217"/>
    <cellStyle name="20% - Акцент5 26 3 3" xfId="7218"/>
    <cellStyle name="20% - Акцент5 26 4" xfId="7219"/>
    <cellStyle name="20% - Акцент5 26 4 2" xfId="7220"/>
    <cellStyle name="20% - Акцент5 26 5" xfId="7221"/>
    <cellStyle name="20% - Акцент5 27" xfId="7222"/>
    <cellStyle name="20% - Акцент5 27 2" xfId="7223"/>
    <cellStyle name="20% - Акцент5 27 2 2" xfId="7224"/>
    <cellStyle name="20% - Акцент5 27 2 2 2" xfId="7225"/>
    <cellStyle name="20% - Акцент5 27 2 3" xfId="7226"/>
    <cellStyle name="20% - Акцент5 27 3" xfId="7227"/>
    <cellStyle name="20% - Акцент5 27 3 2" xfId="7228"/>
    <cellStyle name="20% - Акцент5 27 3 2 2" xfId="7229"/>
    <cellStyle name="20% - Акцент5 27 3 3" xfId="7230"/>
    <cellStyle name="20% - Акцент5 27 4" xfId="7231"/>
    <cellStyle name="20% - Акцент5 27 4 2" xfId="7232"/>
    <cellStyle name="20% - Акцент5 27 5" xfId="7233"/>
    <cellStyle name="20% - Акцент5 28" xfId="7234"/>
    <cellStyle name="20% - Акцент5 28 2" xfId="7235"/>
    <cellStyle name="20% - Акцент5 28 2 2" xfId="7236"/>
    <cellStyle name="20% - Акцент5 28 2 2 2" xfId="7237"/>
    <cellStyle name="20% - Акцент5 28 2 3" xfId="7238"/>
    <cellStyle name="20% - Акцент5 28 3" xfId="7239"/>
    <cellStyle name="20% - Акцент5 28 3 2" xfId="7240"/>
    <cellStyle name="20% - Акцент5 28 3 2 2" xfId="7241"/>
    <cellStyle name="20% - Акцент5 28 3 3" xfId="7242"/>
    <cellStyle name="20% - Акцент5 28 4" xfId="7243"/>
    <cellStyle name="20% - Акцент5 28 4 2" xfId="7244"/>
    <cellStyle name="20% - Акцент5 28 5" xfId="7245"/>
    <cellStyle name="20% - Акцент5 29" xfId="7246"/>
    <cellStyle name="20% - Акцент5 29 2" xfId="7247"/>
    <cellStyle name="20% - Акцент5 29 2 2" xfId="7248"/>
    <cellStyle name="20% - Акцент5 29 2 2 2" xfId="7249"/>
    <cellStyle name="20% - Акцент5 29 2 3" xfId="7250"/>
    <cellStyle name="20% - Акцент5 29 3" xfId="7251"/>
    <cellStyle name="20% - Акцент5 29 3 2" xfId="7252"/>
    <cellStyle name="20% - Акцент5 29 3 2 2" xfId="7253"/>
    <cellStyle name="20% - Акцент5 29 3 3" xfId="7254"/>
    <cellStyle name="20% - Акцент5 29 4" xfId="7255"/>
    <cellStyle name="20% - Акцент5 29 4 2" xfId="7256"/>
    <cellStyle name="20% - Акцент5 29 5" xfId="7257"/>
    <cellStyle name="20% - Акцент5 3" xfId="7258"/>
    <cellStyle name="20% - Акцент5 3 2" xfId="7259"/>
    <cellStyle name="20% - Акцент5 3 2 2" xfId="7260"/>
    <cellStyle name="20% - Акцент5 3 2 2 2" xfId="7261"/>
    <cellStyle name="20% - Акцент5 3 2 2 2 2" xfId="7262"/>
    <cellStyle name="20% - Акцент5 3 2 2 3" xfId="7263"/>
    <cellStyle name="20% - Акцент5 3 2 3" xfId="7264"/>
    <cellStyle name="20% - Акцент5 3 2 3 2" xfId="7265"/>
    <cellStyle name="20% - Акцент5 3 2 3 2 2" xfId="7266"/>
    <cellStyle name="20% - Акцент5 3 2 3 3" xfId="7267"/>
    <cellStyle name="20% - Акцент5 3 2 4" xfId="7268"/>
    <cellStyle name="20% - Акцент5 3 2 4 2" xfId="7269"/>
    <cellStyle name="20% - Акцент5 3 2 5" xfId="7270"/>
    <cellStyle name="20% - Акцент5 3 3" xfId="7271"/>
    <cellStyle name="20% - Акцент5 3 3 2" xfId="7272"/>
    <cellStyle name="20% - Акцент5 3 3 2 2" xfId="7273"/>
    <cellStyle name="20% - Акцент5 3 3 2 2 2" xfId="7274"/>
    <cellStyle name="20% - Акцент5 3 3 2 3" xfId="7275"/>
    <cellStyle name="20% - Акцент5 3 3 3" xfId="7276"/>
    <cellStyle name="20% - Акцент5 3 3 3 2" xfId="7277"/>
    <cellStyle name="20% - Акцент5 3 3 3 2 2" xfId="7278"/>
    <cellStyle name="20% - Акцент5 3 3 3 3" xfId="7279"/>
    <cellStyle name="20% - Акцент5 3 3 4" xfId="7280"/>
    <cellStyle name="20% - Акцент5 3 3 4 2" xfId="7281"/>
    <cellStyle name="20% - Акцент5 3 3 5" xfId="7282"/>
    <cellStyle name="20% - Акцент5 3 4" xfId="7283"/>
    <cellStyle name="20% - Акцент5 3 4 2" xfId="7284"/>
    <cellStyle name="20% - Акцент5 3 4 2 2" xfId="7285"/>
    <cellStyle name="20% - Акцент5 3 4 2 2 2" xfId="7286"/>
    <cellStyle name="20% - Акцент5 3 4 2 3" xfId="7287"/>
    <cellStyle name="20% - Акцент5 3 4 3" xfId="7288"/>
    <cellStyle name="20% - Акцент5 3 4 3 2" xfId="7289"/>
    <cellStyle name="20% - Акцент5 3 4 3 2 2" xfId="7290"/>
    <cellStyle name="20% - Акцент5 3 4 3 3" xfId="7291"/>
    <cellStyle name="20% - Акцент5 3 4 4" xfId="7292"/>
    <cellStyle name="20% - Акцент5 3 4 4 2" xfId="7293"/>
    <cellStyle name="20% - Акцент5 3 4 5" xfId="7294"/>
    <cellStyle name="20% - Акцент5 3 5" xfId="7295"/>
    <cellStyle name="20% - Акцент5 3 5 2" xfId="7296"/>
    <cellStyle name="20% - Акцент5 3 5 2 2" xfId="7297"/>
    <cellStyle name="20% - Акцент5 3 5 2 2 2" xfId="7298"/>
    <cellStyle name="20% - Акцент5 3 5 2 3" xfId="7299"/>
    <cellStyle name="20% - Акцент5 3 5 3" xfId="7300"/>
    <cellStyle name="20% - Акцент5 3 5 3 2" xfId="7301"/>
    <cellStyle name="20% - Акцент5 3 5 3 2 2" xfId="7302"/>
    <cellStyle name="20% - Акцент5 3 5 3 3" xfId="7303"/>
    <cellStyle name="20% - Акцент5 3 5 4" xfId="7304"/>
    <cellStyle name="20% - Акцент5 3 5 4 2" xfId="7305"/>
    <cellStyle name="20% - Акцент5 3 5 5" xfId="7306"/>
    <cellStyle name="20% - Акцент5 3 6" xfId="7307"/>
    <cellStyle name="20% - Акцент5 3 6 2" xfId="7308"/>
    <cellStyle name="20% - Акцент5 3 6 2 2" xfId="7309"/>
    <cellStyle name="20% - Акцент5 3 6 3" xfId="7310"/>
    <cellStyle name="20% - Акцент5 3 7" xfId="7311"/>
    <cellStyle name="20% - Акцент5 3 7 2" xfId="7312"/>
    <cellStyle name="20% - Акцент5 3 7 2 2" xfId="7313"/>
    <cellStyle name="20% - Акцент5 3 7 3" xfId="7314"/>
    <cellStyle name="20% - Акцент5 3 8" xfId="7315"/>
    <cellStyle name="20% - Акцент5 3 8 2" xfId="7316"/>
    <cellStyle name="20% - Акцент5 3 9" xfId="7317"/>
    <cellStyle name="20% - Акцент5 30" xfId="7318"/>
    <cellStyle name="20% - Акцент5 30 2" xfId="7319"/>
    <cellStyle name="20% - Акцент5 30 2 2" xfId="7320"/>
    <cellStyle name="20% - Акцент5 30 2 2 2" xfId="7321"/>
    <cellStyle name="20% - Акцент5 30 2 3" xfId="7322"/>
    <cellStyle name="20% - Акцент5 30 3" xfId="7323"/>
    <cellStyle name="20% - Акцент5 30 3 2" xfId="7324"/>
    <cellStyle name="20% - Акцент5 30 3 2 2" xfId="7325"/>
    <cellStyle name="20% - Акцент5 30 3 3" xfId="7326"/>
    <cellStyle name="20% - Акцент5 30 4" xfId="7327"/>
    <cellStyle name="20% - Акцент5 30 4 2" xfId="7328"/>
    <cellStyle name="20% - Акцент5 30 5" xfId="7329"/>
    <cellStyle name="20% - Акцент5 31" xfId="7330"/>
    <cellStyle name="20% - Акцент5 31 2" xfId="7331"/>
    <cellStyle name="20% - Акцент5 31 2 2" xfId="7332"/>
    <cellStyle name="20% - Акцент5 31 2 2 2" xfId="7333"/>
    <cellStyle name="20% - Акцент5 31 2 3" xfId="7334"/>
    <cellStyle name="20% - Акцент5 31 3" xfId="7335"/>
    <cellStyle name="20% - Акцент5 31 3 2" xfId="7336"/>
    <cellStyle name="20% - Акцент5 31 3 2 2" xfId="7337"/>
    <cellStyle name="20% - Акцент5 31 3 3" xfId="7338"/>
    <cellStyle name="20% - Акцент5 31 4" xfId="7339"/>
    <cellStyle name="20% - Акцент5 31 4 2" xfId="7340"/>
    <cellStyle name="20% - Акцент5 31 5" xfId="7341"/>
    <cellStyle name="20% - Акцент5 32" xfId="7342"/>
    <cellStyle name="20% - Акцент5 32 2" xfId="7343"/>
    <cellStyle name="20% - Акцент5 32 2 2" xfId="7344"/>
    <cellStyle name="20% - Акцент5 32 2 2 2" xfId="7345"/>
    <cellStyle name="20% - Акцент5 32 2 3" xfId="7346"/>
    <cellStyle name="20% - Акцент5 32 3" xfId="7347"/>
    <cellStyle name="20% - Акцент5 32 3 2" xfId="7348"/>
    <cellStyle name="20% - Акцент5 32 3 2 2" xfId="7349"/>
    <cellStyle name="20% - Акцент5 32 3 3" xfId="7350"/>
    <cellStyle name="20% - Акцент5 32 4" xfId="7351"/>
    <cellStyle name="20% - Акцент5 32 4 2" xfId="7352"/>
    <cellStyle name="20% - Акцент5 32 5" xfId="7353"/>
    <cellStyle name="20% - Акцент5 33" xfId="7354"/>
    <cellStyle name="20% - Акцент5 33 2" xfId="7355"/>
    <cellStyle name="20% - Акцент5 33 2 2" xfId="7356"/>
    <cellStyle name="20% - Акцент5 33 2 2 2" xfId="7357"/>
    <cellStyle name="20% - Акцент5 33 2 3" xfId="7358"/>
    <cellStyle name="20% - Акцент5 33 3" xfId="7359"/>
    <cellStyle name="20% - Акцент5 33 3 2" xfId="7360"/>
    <cellStyle name="20% - Акцент5 33 3 2 2" xfId="7361"/>
    <cellStyle name="20% - Акцент5 33 3 3" xfId="7362"/>
    <cellStyle name="20% - Акцент5 33 4" xfId="7363"/>
    <cellStyle name="20% - Акцент5 33 4 2" xfId="7364"/>
    <cellStyle name="20% - Акцент5 33 5" xfId="7365"/>
    <cellStyle name="20% - Акцент5 34" xfId="7366"/>
    <cellStyle name="20% - Акцент5 34 2" xfId="7367"/>
    <cellStyle name="20% - Акцент5 34 2 2" xfId="7368"/>
    <cellStyle name="20% - Акцент5 34 2 2 2" xfId="7369"/>
    <cellStyle name="20% - Акцент5 34 2 3" xfId="7370"/>
    <cellStyle name="20% - Акцент5 34 3" xfId="7371"/>
    <cellStyle name="20% - Акцент5 34 3 2" xfId="7372"/>
    <cellStyle name="20% - Акцент5 34 3 2 2" xfId="7373"/>
    <cellStyle name="20% - Акцент5 34 3 3" xfId="7374"/>
    <cellStyle name="20% - Акцент5 34 4" xfId="7375"/>
    <cellStyle name="20% - Акцент5 34 4 2" xfId="7376"/>
    <cellStyle name="20% - Акцент5 34 5" xfId="7377"/>
    <cellStyle name="20% - Акцент5 35" xfId="7378"/>
    <cellStyle name="20% - Акцент5 35 2" xfId="7379"/>
    <cellStyle name="20% - Акцент5 35 2 2" xfId="7380"/>
    <cellStyle name="20% - Акцент5 35 2 2 2" xfId="7381"/>
    <cellStyle name="20% - Акцент5 35 2 3" xfId="7382"/>
    <cellStyle name="20% - Акцент5 35 3" xfId="7383"/>
    <cellStyle name="20% - Акцент5 35 3 2" xfId="7384"/>
    <cellStyle name="20% - Акцент5 35 3 2 2" xfId="7385"/>
    <cellStyle name="20% - Акцент5 35 3 3" xfId="7386"/>
    <cellStyle name="20% - Акцент5 35 4" xfId="7387"/>
    <cellStyle name="20% - Акцент5 35 4 2" xfId="7388"/>
    <cellStyle name="20% - Акцент5 35 5" xfId="7389"/>
    <cellStyle name="20% - Акцент5 36" xfId="7390"/>
    <cellStyle name="20% - Акцент5 36 2" xfId="7391"/>
    <cellStyle name="20% - Акцент5 36 2 2" xfId="7392"/>
    <cellStyle name="20% - Акцент5 36 2 2 2" xfId="7393"/>
    <cellStyle name="20% - Акцент5 36 2 3" xfId="7394"/>
    <cellStyle name="20% - Акцент5 36 3" xfId="7395"/>
    <cellStyle name="20% - Акцент5 36 3 2" xfId="7396"/>
    <cellStyle name="20% - Акцент5 36 3 2 2" xfId="7397"/>
    <cellStyle name="20% - Акцент5 36 3 3" xfId="7398"/>
    <cellStyle name="20% - Акцент5 36 4" xfId="7399"/>
    <cellStyle name="20% - Акцент5 36 4 2" xfId="7400"/>
    <cellStyle name="20% - Акцент5 36 5" xfId="7401"/>
    <cellStyle name="20% - Акцент5 37" xfId="7402"/>
    <cellStyle name="20% - Акцент5 37 2" xfId="7403"/>
    <cellStyle name="20% - Акцент5 37 2 2" xfId="7404"/>
    <cellStyle name="20% - Акцент5 37 2 2 2" xfId="7405"/>
    <cellStyle name="20% - Акцент5 37 2 3" xfId="7406"/>
    <cellStyle name="20% - Акцент5 37 3" xfId="7407"/>
    <cellStyle name="20% - Акцент5 37 3 2" xfId="7408"/>
    <cellStyle name="20% - Акцент5 37 3 2 2" xfId="7409"/>
    <cellStyle name="20% - Акцент5 37 3 3" xfId="7410"/>
    <cellStyle name="20% - Акцент5 37 4" xfId="7411"/>
    <cellStyle name="20% - Акцент5 37 4 2" xfId="7412"/>
    <cellStyle name="20% - Акцент5 37 5" xfId="7413"/>
    <cellStyle name="20% - Акцент5 38" xfId="7414"/>
    <cellStyle name="20% - Акцент5 38 2" xfId="7415"/>
    <cellStyle name="20% - Акцент5 38 2 2" xfId="7416"/>
    <cellStyle name="20% - Акцент5 38 2 2 2" xfId="7417"/>
    <cellStyle name="20% - Акцент5 38 2 3" xfId="7418"/>
    <cellStyle name="20% - Акцент5 38 3" xfId="7419"/>
    <cellStyle name="20% - Акцент5 38 3 2" xfId="7420"/>
    <cellStyle name="20% - Акцент5 38 3 2 2" xfId="7421"/>
    <cellStyle name="20% - Акцент5 38 3 3" xfId="7422"/>
    <cellStyle name="20% - Акцент5 38 4" xfId="7423"/>
    <cellStyle name="20% - Акцент5 38 4 2" xfId="7424"/>
    <cellStyle name="20% - Акцент5 38 5" xfId="7425"/>
    <cellStyle name="20% - Акцент5 39" xfId="7426"/>
    <cellStyle name="20% - Акцент5 39 2" xfId="7427"/>
    <cellStyle name="20% - Акцент5 39 2 2" xfId="7428"/>
    <cellStyle name="20% - Акцент5 39 2 2 2" xfId="7429"/>
    <cellStyle name="20% - Акцент5 39 2 3" xfId="7430"/>
    <cellStyle name="20% - Акцент5 39 3" xfId="7431"/>
    <cellStyle name="20% - Акцент5 39 3 2" xfId="7432"/>
    <cellStyle name="20% - Акцент5 39 3 2 2" xfId="7433"/>
    <cellStyle name="20% - Акцент5 39 3 3" xfId="7434"/>
    <cellStyle name="20% - Акцент5 39 4" xfId="7435"/>
    <cellStyle name="20% - Акцент5 39 4 2" xfId="7436"/>
    <cellStyle name="20% - Акцент5 39 5" xfId="7437"/>
    <cellStyle name="20% - Акцент5 4" xfId="7438"/>
    <cellStyle name="20% - Акцент5 4 2" xfId="7439"/>
    <cellStyle name="20% - Акцент5 4 2 2" xfId="7440"/>
    <cellStyle name="20% - Акцент5 4 2 2 2" xfId="7441"/>
    <cellStyle name="20% - Акцент5 4 2 2 2 2" xfId="7442"/>
    <cellStyle name="20% - Акцент5 4 2 2 3" xfId="7443"/>
    <cellStyle name="20% - Акцент5 4 2 3" xfId="7444"/>
    <cellStyle name="20% - Акцент5 4 2 3 2" xfId="7445"/>
    <cellStyle name="20% - Акцент5 4 2 3 2 2" xfId="7446"/>
    <cellStyle name="20% - Акцент5 4 2 3 3" xfId="7447"/>
    <cellStyle name="20% - Акцент5 4 2 4" xfId="7448"/>
    <cellStyle name="20% - Акцент5 4 2 4 2" xfId="7449"/>
    <cellStyle name="20% - Акцент5 4 2 5" xfId="7450"/>
    <cellStyle name="20% - Акцент5 4 3" xfId="7451"/>
    <cellStyle name="20% - Акцент5 4 3 2" xfId="7452"/>
    <cellStyle name="20% - Акцент5 4 3 2 2" xfId="7453"/>
    <cellStyle name="20% - Акцент5 4 3 2 2 2" xfId="7454"/>
    <cellStyle name="20% - Акцент5 4 3 2 3" xfId="7455"/>
    <cellStyle name="20% - Акцент5 4 3 3" xfId="7456"/>
    <cellStyle name="20% - Акцент5 4 3 3 2" xfId="7457"/>
    <cellStyle name="20% - Акцент5 4 3 3 2 2" xfId="7458"/>
    <cellStyle name="20% - Акцент5 4 3 3 3" xfId="7459"/>
    <cellStyle name="20% - Акцент5 4 3 4" xfId="7460"/>
    <cellStyle name="20% - Акцент5 4 3 4 2" xfId="7461"/>
    <cellStyle name="20% - Акцент5 4 3 5" xfId="7462"/>
    <cellStyle name="20% - Акцент5 4 4" xfId="7463"/>
    <cellStyle name="20% - Акцент5 4 4 2" xfId="7464"/>
    <cellStyle name="20% - Акцент5 4 4 2 2" xfId="7465"/>
    <cellStyle name="20% - Акцент5 4 4 2 2 2" xfId="7466"/>
    <cellStyle name="20% - Акцент5 4 4 2 3" xfId="7467"/>
    <cellStyle name="20% - Акцент5 4 4 3" xfId="7468"/>
    <cellStyle name="20% - Акцент5 4 4 3 2" xfId="7469"/>
    <cellStyle name="20% - Акцент5 4 4 3 2 2" xfId="7470"/>
    <cellStyle name="20% - Акцент5 4 4 3 3" xfId="7471"/>
    <cellStyle name="20% - Акцент5 4 4 4" xfId="7472"/>
    <cellStyle name="20% - Акцент5 4 4 4 2" xfId="7473"/>
    <cellStyle name="20% - Акцент5 4 4 5" xfId="7474"/>
    <cellStyle name="20% - Акцент5 4 5" xfId="7475"/>
    <cellStyle name="20% - Акцент5 4 5 2" xfId="7476"/>
    <cellStyle name="20% - Акцент5 4 5 2 2" xfId="7477"/>
    <cellStyle name="20% - Акцент5 4 5 2 2 2" xfId="7478"/>
    <cellStyle name="20% - Акцент5 4 5 2 3" xfId="7479"/>
    <cellStyle name="20% - Акцент5 4 5 3" xfId="7480"/>
    <cellStyle name="20% - Акцент5 4 5 3 2" xfId="7481"/>
    <cellStyle name="20% - Акцент5 4 5 3 2 2" xfId="7482"/>
    <cellStyle name="20% - Акцент5 4 5 3 3" xfId="7483"/>
    <cellStyle name="20% - Акцент5 4 5 4" xfId="7484"/>
    <cellStyle name="20% - Акцент5 4 5 4 2" xfId="7485"/>
    <cellStyle name="20% - Акцент5 4 5 5" xfId="7486"/>
    <cellStyle name="20% - Акцент5 4 6" xfId="7487"/>
    <cellStyle name="20% - Акцент5 4 6 2" xfId="7488"/>
    <cellStyle name="20% - Акцент5 4 6 2 2" xfId="7489"/>
    <cellStyle name="20% - Акцент5 4 6 3" xfId="7490"/>
    <cellStyle name="20% - Акцент5 4 7" xfId="7491"/>
    <cellStyle name="20% - Акцент5 4 7 2" xfId="7492"/>
    <cellStyle name="20% - Акцент5 4 7 2 2" xfId="7493"/>
    <cellStyle name="20% - Акцент5 4 7 3" xfId="7494"/>
    <cellStyle name="20% - Акцент5 4 8" xfId="7495"/>
    <cellStyle name="20% - Акцент5 4 8 2" xfId="7496"/>
    <cellStyle name="20% - Акцент5 4 9" xfId="7497"/>
    <cellStyle name="20% - Акцент5 40" xfId="7498"/>
    <cellStyle name="20% - Акцент5 40 2" xfId="7499"/>
    <cellStyle name="20% - Акцент5 40 2 2" xfId="7500"/>
    <cellStyle name="20% - Акцент5 40 2 2 2" xfId="7501"/>
    <cellStyle name="20% - Акцент5 40 2 3" xfId="7502"/>
    <cellStyle name="20% - Акцент5 40 3" xfId="7503"/>
    <cellStyle name="20% - Акцент5 40 3 2" xfId="7504"/>
    <cellStyle name="20% - Акцент5 40 3 2 2" xfId="7505"/>
    <cellStyle name="20% - Акцент5 40 3 3" xfId="7506"/>
    <cellStyle name="20% - Акцент5 40 4" xfId="7507"/>
    <cellStyle name="20% - Акцент5 40 4 2" xfId="7508"/>
    <cellStyle name="20% - Акцент5 40 5" xfId="7509"/>
    <cellStyle name="20% - Акцент5 41" xfId="7510"/>
    <cellStyle name="20% - Акцент5 41 2" xfId="7511"/>
    <cellStyle name="20% - Акцент5 41 2 2" xfId="7512"/>
    <cellStyle name="20% - Акцент5 41 2 2 2" xfId="7513"/>
    <cellStyle name="20% - Акцент5 41 2 3" xfId="7514"/>
    <cellStyle name="20% - Акцент5 41 3" xfId="7515"/>
    <cellStyle name="20% - Акцент5 41 3 2" xfId="7516"/>
    <cellStyle name="20% - Акцент5 41 3 2 2" xfId="7517"/>
    <cellStyle name="20% - Акцент5 41 3 3" xfId="7518"/>
    <cellStyle name="20% - Акцент5 41 4" xfId="7519"/>
    <cellStyle name="20% - Акцент5 41 4 2" xfId="7520"/>
    <cellStyle name="20% - Акцент5 41 5" xfId="7521"/>
    <cellStyle name="20% - Акцент5 42" xfId="7522"/>
    <cellStyle name="20% - Акцент5 42 2" xfId="7523"/>
    <cellStyle name="20% - Акцент5 42 2 2" xfId="7524"/>
    <cellStyle name="20% - Акцент5 42 2 2 2" xfId="7525"/>
    <cellStyle name="20% - Акцент5 42 2 3" xfId="7526"/>
    <cellStyle name="20% - Акцент5 42 3" xfId="7527"/>
    <cellStyle name="20% - Акцент5 42 3 2" xfId="7528"/>
    <cellStyle name="20% - Акцент5 42 3 2 2" xfId="7529"/>
    <cellStyle name="20% - Акцент5 42 3 3" xfId="7530"/>
    <cellStyle name="20% - Акцент5 42 4" xfId="7531"/>
    <cellStyle name="20% - Акцент5 42 4 2" xfId="7532"/>
    <cellStyle name="20% - Акцент5 42 5" xfId="7533"/>
    <cellStyle name="20% - Акцент5 43" xfId="7534"/>
    <cellStyle name="20% - Акцент5 43 2" xfId="7535"/>
    <cellStyle name="20% - Акцент5 43 2 2" xfId="7536"/>
    <cellStyle name="20% - Акцент5 43 2 2 2" xfId="7537"/>
    <cellStyle name="20% - Акцент5 43 2 3" xfId="7538"/>
    <cellStyle name="20% - Акцент5 43 3" xfId="7539"/>
    <cellStyle name="20% - Акцент5 43 3 2" xfId="7540"/>
    <cellStyle name="20% - Акцент5 43 3 2 2" xfId="7541"/>
    <cellStyle name="20% - Акцент5 43 3 3" xfId="7542"/>
    <cellStyle name="20% - Акцент5 43 4" xfId="7543"/>
    <cellStyle name="20% - Акцент5 43 4 2" xfId="7544"/>
    <cellStyle name="20% - Акцент5 43 5" xfId="7545"/>
    <cellStyle name="20% - Акцент5 44" xfId="7546"/>
    <cellStyle name="20% - Акцент5 44 2" xfId="7547"/>
    <cellStyle name="20% - Акцент5 44 2 2" xfId="7548"/>
    <cellStyle name="20% - Акцент5 44 2 2 2" xfId="7549"/>
    <cellStyle name="20% - Акцент5 44 2 3" xfId="7550"/>
    <cellStyle name="20% - Акцент5 44 3" xfId="7551"/>
    <cellStyle name="20% - Акцент5 44 3 2" xfId="7552"/>
    <cellStyle name="20% - Акцент5 44 3 2 2" xfId="7553"/>
    <cellStyle name="20% - Акцент5 44 3 3" xfId="7554"/>
    <cellStyle name="20% - Акцент5 44 4" xfId="7555"/>
    <cellStyle name="20% - Акцент5 44 4 2" xfId="7556"/>
    <cellStyle name="20% - Акцент5 44 5" xfId="7557"/>
    <cellStyle name="20% - Акцент5 45" xfId="7558"/>
    <cellStyle name="20% - Акцент5 45 2" xfId="7559"/>
    <cellStyle name="20% - Акцент5 45 2 2" xfId="7560"/>
    <cellStyle name="20% - Акцент5 45 2 2 2" xfId="7561"/>
    <cellStyle name="20% - Акцент5 45 2 3" xfId="7562"/>
    <cellStyle name="20% - Акцент5 45 3" xfId="7563"/>
    <cellStyle name="20% - Акцент5 45 3 2" xfId="7564"/>
    <cellStyle name="20% - Акцент5 45 3 2 2" xfId="7565"/>
    <cellStyle name="20% - Акцент5 45 3 3" xfId="7566"/>
    <cellStyle name="20% - Акцент5 45 4" xfId="7567"/>
    <cellStyle name="20% - Акцент5 45 4 2" xfId="7568"/>
    <cellStyle name="20% - Акцент5 45 5" xfId="7569"/>
    <cellStyle name="20% - Акцент5 46" xfId="7570"/>
    <cellStyle name="20% - Акцент5 46 2" xfId="7571"/>
    <cellStyle name="20% - Акцент5 46 2 2" xfId="7572"/>
    <cellStyle name="20% - Акцент5 46 2 2 2" xfId="7573"/>
    <cellStyle name="20% - Акцент5 46 2 3" xfId="7574"/>
    <cellStyle name="20% - Акцент5 46 3" xfId="7575"/>
    <cellStyle name="20% - Акцент5 46 3 2" xfId="7576"/>
    <cellStyle name="20% - Акцент5 46 3 2 2" xfId="7577"/>
    <cellStyle name="20% - Акцент5 46 3 3" xfId="7578"/>
    <cellStyle name="20% - Акцент5 46 4" xfId="7579"/>
    <cellStyle name="20% - Акцент5 46 4 2" xfId="7580"/>
    <cellStyle name="20% - Акцент5 46 5" xfId="7581"/>
    <cellStyle name="20% - Акцент5 47" xfId="7582"/>
    <cellStyle name="20% - Акцент5 47 2" xfId="7583"/>
    <cellStyle name="20% - Акцент5 47 2 2" xfId="7584"/>
    <cellStyle name="20% - Акцент5 47 2 2 2" xfId="7585"/>
    <cellStyle name="20% - Акцент5 47 2 3" xfId="7586"/>
    <cellStyle name="20% - Акцент5 47 3" xfId="7587"/>
    <cellStyle name="20% - Акцент5 47 3 2" xfId="7588"/>
    <cellStyle name="20% - Акцент5 47 3 2 2" xfId="7589"/>
    <cellStyle name="20% - Акцент5 47 3 3" xfId="7590"/>
    <cellStyle name="20% - Акцент5 47 4" xfId="7591"/>
    <cellStyle name="20% - Акцент5 47 4 2" xfId="7592"/>
    <cellStyle name="20% - Акцент5 47 5" xfId="7593"/>
    <cellStyle name="20% - Акцент5 48" xfId="7594"/>
    <cellStyle name="20% - Акцент5 48 2" xfId="7595"/>
    <cellStyle name="20% - Акцент5 48 2 2" xfId="7596"/>
    <cellStyle name="20% - Акцент5 48 2 2 2" xfId="7597"/>
    <cellStyle name="20% - Акцент5 48 2 3" xfId="7598"/>
    <cellStyle name="20% - Акцент5 48 3" xfId="7599"/>
    <cellStyle name="20% - Акцент5 48 3 2" xfId="7600"/>
    <cellStyle name="20% - Акцент5 48 3 2 2" xfId="7601"/>
    <cellStyle name="20% - Акцент5 48 3 3" xfId="7602"/>
    <cellStyle name="20% - Акцент5 48 4" xfId="7603"/>
    <cellStyle name="20% - Акцент5 48 4 2" xfId="7604"/>
    <cellStyle name="20% - Акцент5 48 5" xfId="7605"/>
    <cellStyle name="20% - Акцент5 49" xfId="7606"/>
    <cellStyle name="20% - Акцент5 49 2" xfId="7607"/>
    <cellStyle name="20% - Акцент5 49 2 2" xfId="7608"/>
    <cellStyle name="20% - Акцент5 49 2 2 2" xfId="7609"/>
    <cellStyle name="20% - Акцент5 49 2 3" xfId="7610"/>
    <cellStyle name="20% - Акцент5 49 3" xfId="7611"/>
    <cellStyle name="20% - Акцент5 49 3 2" xfId="7612"/>
    <cellStyle name="20% - Акцент5 49 3 2 2" xfId="7613"/>
    <cellStyle name="20% - Акцент5 49 3 3" xfId="7614"/>
    <cellStyle name="20% - Акцент5 49 4" xfId="7615"/>
    <cellStyle name="20% - Акцент5 49 4 2" xfId="7616"/>
    <cellStyle name="20% - Акцент5 49 5" xfId="7617"/>
    <cellStyle name="20% - Акцент5 5" xfId="7618"/>
    <cellStyle name="20% - Акцент5 5 2" xfId="7619"/>
    <cellStyle name="20% - Акцент5 5 2 2" xfId="7620"/>
    <cellStyle name="20% - Акцент5 5 2 2 2" xfId="7621"/>
    <cellStyle name="20% - Акцент5 5 2 2 2 2" xfId="7622"/>
    <cellStyle name="20% - Акцент5 5 2 2 3" xfId="7623"/>
    <cellStyle name="20% - Акцент5 5 2 3" xfId="7624"/>
    <cellStyle name="20% - Акцент5 5 2 3 2" xfId="7625"/>
    <cellStyle name="20% - Акцент5 5 2 3 2 2" xfId="7626"/>
    <cellStyle name="20% - Акцент5 5 2 3 3" xfId="7627"/>
    <cellStyle name="20% - Акцент5 5 2 4" xfId="7628"/>
    <cellStyle name="20% - Акцент5 5 2 4 2" xfId="7629"/>
    <cellStyle name="20% - Акцент5 5 2 5" xfId="7630"/>
    <cellStyle name="20% - Акцент5 5 3" xfId="7631"/>
    <cellStyle name="20% - Акцент5 5 3 2" xfId="7632"/>
    <cellStyle name="20% - Акцент5 5 3 2 2" xfId="7633"/>
    <cellStyle name="20% - Акцент5 5 3 2 2 2" xfId="7634"/>
    <cellStyle name="20% - Акцент5 5 3 2 3" xfId="7635"/>
    <cellStyle name="20% - Акцент5 5 3 3" xfId="7636"/>
    <cellStyle name="20% - Акцент5 5 3 3 2" xfId="7637"/>
    <cellStyle name="20% - Акцент5 5 3 3 2 2" xfId="7638"/>
    <cellStyle name="20% - Акцент5 5 3 3 3" xfId="7639"/>
    <cellStyle name="20% - Акцент5 5 3 4" xfId="7640"/>
    <cellStyle name="20% - Акцент5 5 3 4 2" xfId="7641"/>
    <cellStyle name="20% - Акцент5 5 3 5" xfId="7642"/>
    <cellStyle name="20% - Акцент5 5 4" xfId="7643"/>
    <cellStyle name="20% - Акцент5 5 4 2" xfId="7644"/>
    <cellStyle name="20% - Акцент5 5 4 2 2" xfId="7645"/>
    <cellStyle name="20% - Акцент5 5 4 2 2 2" xfId="7646"/>
    <cellStyle name="20% - Акцент5 5 4 2 3" xfId="7647"/>
    <cellStyle name="20% - Акцент5 5 4 3" xfId="7648"/>
    <cellStyle name="20% - Акцент5 5 4 3 2" xfId="7649"/>
    <cellStyle name="20% - Акцент5 5 4 3 2 2" xfId="7650"/>
    <cellStyle name="20% - Акцент5 5 4 3 3" xfId="7651"/>
    <cellStyle name="20% - Акцент5 5 4 4" xfId="7652"/>
    <cellStyle name="20% - Акцент5 5 4 4 2" xfId="7653"/>
    <cellStyle name="20% - Акцент5 5 4 5" xfId="7654"/>
    <cellStyle name="20% - Акцент5 5 5" xfId="7655"/>
    <cellStyle name="20% - Акцент5 5 5 2" xfId="7656"/>
    <cellStyle name="20% - Акцент5 5 5 2 2" xfId="7657"/>
    <cellStyle name="20% - Акцент5 5 5 2 2 2" xfId="7658"/>
    <cellStyle name="20% - Акцент5 5 5 2 3" xfId="7659"/>
    <cellStyle name="20% - Акцент5 5 5 3" xfId="7660"/>
    <cellStyle name="20% - Акцент5 5 5 3 2" xfId="7661"/>
    <cellStyle name="20% - Акцент5 5 5 3 2 2" xfId="7662"/>
    <cellStyle name="20% - Акцент5 5 5 3 3" xfId="7663"/>
    <cellStyle name="20% - Акцент5 5 5 4" xfId="7664"/>
    <cellStyle name="20% - Акцент5 5 5 4 2" xfId="7665"/>
    <cellStyle name="20% - Акцент5 5 5 5" xfId="7666"/>
    <cellStyle name="20% - Акцент5 5 6" xfId="7667"/>
    <cellStyle name="20% - Акцент5 5 6 2" xfId="7668"/>
    <cellStyle name="20% - Акцент5 5 6 2 2" xfId="7669"/>
    <cellStyle name="20% - Акцент5 5 6 3" xfId="7670"/>
    <cellStyle name="20% - Акцент5 5 7" xfId="7671"/>
    <cellStyle name="20% - Акцент5 5 7 2" xfId="7672"/>
    <cellStyle name="20% - Акцент5 5 7 2 2" xfId="7673"/>
    <cellStyle name="20% - Акцент5 5 7 3" xfId="7674"/>
    <cellStyle name="20% - Акцент5 5 8" xfId="7675"/>
    <cellStyle name="20% - Акцент5 5 8 2" xfId="7676"/>
    <cellStyle name="20% - Акцент5 5 9" xfId="7677"/>
    <cellStyle name="20% - Акцент5 50" xfId="7678"/>
    <cellStyle name="20% - Акцент5 50 2" xfId="7679"/>
    <cellStyle name="20% - Акцент5 50 2 2" xfId="7680"/>
    <cellStyle name="20% - Акцент5 50 2 2 2" xfId="7681"/>
    <cellStyle name="20% - Акцент5 50 2 3" xfId="7682"/>
    <cellStyle name="20% - Акцент5 50 3" xfId="7683"/>
    <cellStyle name="20% - Акцент5 50 3 2" xfId="7684"/>
    <cellStyle name="20% - Акцент5 50 3 2 2" xfId="7685"/>
    <cellStyle name="20% - Акцент5 50 3 3" xfId="7686"/>
    <cellStyle name="20% - Акцент5 50 4" xfId="7687"/>
    <cellStyle name="20% - Акцент5 50 4 2" xfId="7688"/>
    <cellStyle name="20% - Акцент5 50 5" xfId="7689"/>
    <cellStyle name="20% - Акцент5 51" xfId="7690"/>
    <cellStyle name="20% - Акцент5 51 2" xfId="7691"/>
    <cellStyle name="20% - Акцент5 51 2 2" xfId="7692"/>
    <cellStyle name="20% - Акцент5 51 2 2 2" xfId="7693"/>
    <cellStyle name="20% - Акцент5 51 2 3" xfId="7694"/>
    <cellStyle name="20% - Акцент5 51 3" xfId="7695"/>
    <cellStyle name="20% - Акцент5 51 3 2" xfId="7696"/>
    <cellStyle name="20% - Акцент5 51 3 2 2" xfId="7697"/>
    <cellStyle name="20% - Акцент5 51 3 3" xfId="7698"/>
    <cellStyle name="20% - Акцент5 51 4" xfId="7699"/>
    <cellStyle name="20% - Акцент5 51 4 2" xfId="7700"/>
    <cellStyle name="20% - Акцент5 51 5" xfId="7701"/>
    <cellStyle name="20% - Акцент5 52" xfId="7702"/>
    <cellStyle name="20% - Акцент5 52 2" xfId="7703"/>
    <cellStyle name="20% - Акцент5 52 2 2" xfId="7704"/>
    <cellStyle name="20% - Акцент5 52 2 2 2" xfId="7705"/>
    <cellStyle name="20% - Акцент5 52 2 3" xfId="7706"/>
    <cellStyle name="20% - Акцент5 52 3" xfId="7707"/>
    <cellStyle name="20% - Акцент5 52 3 2" xfId="7708"/>
    <cellStyle name="20% - Акцент5 52 3 2 2" xfId="7709"/>
    <cellStyle name="20% - Акцент5 52 3 3" xfId="7710"/>
    <cellStyle name="20% - Акцент5 52 4" xfId="7711"/>
    <cellStyle name="20% - Акцент5 52 4 2" xfId="7712"/>
    <cellStyle name="20% - Акцент5 52 5" xfId="7713"/>
    <cellStyle name="20% - Акцент5 53" xfId="7714"/>
    <cellStyle name="20% - Акцент5 53 2" xfId="7715"/>
    <cellStyle name="20% - Акцент5 53 2 2" xfId="7716"/>
    <cellStyle name="20% - Акцент5 53 2 2 2" xfId="7717"/>
    <cellStyle name="20% - Акцент5 53 2 3" xfId="7718"/>
    <cellStyle name="20% - Акцент5 53 3" xfId="7719"/>
    <cellStyle name="20% - Акцент5 53 3 2" xfId="7720"/>
    <cellStyle name="20% - Акцент5 53 3 2 2" xfId="7721"/>
    <cellStyle name="20% - Акцент5 53 3 3" xfId="7722"/>
    <cellStyle name="20% - Акцент5 53 4" xfId="7723"/>
    <cellStyle name="20% - Акцент5 53 4 2" xfId="7724"/>
    <cellStyle name="20% - Акцент5 53 5" xfId="7725"/>
    <cellStyle name="20% - Акцент5 54" xfId="7726"/>
    <cellStyle name="20% - Акцент5 54 2" xfId="7727"/>
    <cellStyle name="20% - Акцент5 54 2 2" xfId="7728"/>
    <cellStyle name="20% - Акцент5 54 2 2 2" xfId="7729"/>
    <cellStyle name="20% - Акцент5 54 2 3" xfId="7730"/>
    <cellStyle name="20% - Акцент5 54 3" xfId="7731"/>
    <cellStyle name="20% - Акцент5 54 3 2" xfId="7732"/>
    <cellStyle name="20% - Акцент5 54 3 2 2" xfId="7733"/>
    <cellStyle name="20% - Акцент5 54 3 3" xfId="7734"/>
    <cellStyle name="20% - Акцент5 54 4" xfId="7735"/>
    <cellStyle name="20% - Акцент5 54 4 2" xfId="7736"/>
    <cellStyle name="20% - Акцент5 54 5" xfId="7737"/>
    <cellStyle name="20% - Акцент5 55" xfId="7738"/>
    <cellStyle name="20% - Акцент5 55 2" xfId="7739"/>
    <cellStyle name="20% - Акцент5 55 2 2" xfId="7740"/>
    <cellStyle name="20% - Акцент5 55 2 2 2" xfId="7741"/>
    <cellStyle name="20% - Акцент5 55 2 3" xfId="7742"/>
    <cellStyle name="20% - Акцент5 55 3" xfId="7743"/>
    <cellStyle name="20% - Акцент5 55 3 2" xfId="7744"/>
    <cellStyle name="20% - Акцент5 55 3 2 2" xfId="7745"/>
    <cellStyle name="20% - Акцент5 55 3 3" xfId="7746"/>
    <cellStyle name="20% - Акцент5 55 4" xfId="7747"/>
    <cellStyle name="20% - Акцент5 55 4 2" xfId="7748"/>
    <cellStyle name="20% - Акцент5 55 5" xfId="7749"/>
    <cellStyle name="20% - Акцент5 56" xfId="7750"/>
    <cellStyle name="20% - Акцент5 56 2" xfId="7751"/>
    <cellStyle name="20% - Акцент5 56 2 2" xfId="7752"/>
    <cellStyle name="20% - Акцент5 56 2 2 2" xfId="7753"/>
    <cellStyle name="20% - Акцент5 56 2 3" xfId="7754"/>
    <cellStyle name="20% - Акцент5 56 3" xfId="7755"/>
    <cellStyle name="20% - Акцент5 56 3 2" xfId="7756"/>
    <cellStyle name="20% - Акцент5 56 3 2 2" xfId="7757"/>
    <cellStyle name="20% - Акцент5 56 3 3" xfId="7758"/>
    <cellStyle name="20% - Акцент5 56 4" xfId="7759"/>
    <cellStyle name="20% - Акцент5 56 4 2" xfId="7760"/>
    <cellStyle name="20% - Акцент5 56 5" xfId="7761"/>
    <cellStyle name="20% - Акцент5 57" xfId="7762"/>
    <cellStyle name="20% - Акцент5 57 2" xfId="7763"/>
    <cellStyle name="20% - Акцент5 57 2 2" xfId="7764"/>
    <cellStyle name="20% - Акцент5 57 2 2 2" xfId="7765"/>
    <cellStyle name="20% - Акцент5 57 2 3" xfId="7766"/>
    <cellStyle name="20% - Акцент5 57 3" xfId="7767"/>
    <cellStyle name="20% - Акцент5 57 3 2" xfId="7768"/>
    <cellStyle name="20% - Акцент5 57 3 2 2" xfId="7769"/>
    <cellStyle name="20% - Акцент5 57 3 3" xfId="7770"/>
    <cellStyle name="20% - Акцент5 57 4" xfId="7771"/>
    <cellStyle name="20% - Акцент5 57 4 2" xfId="7772"/>
    <cellStyle name="20% - Акцент5 57 5" xfId="7773"/>
    <cellStyle name="20% - Акцент5 58" xfId="7774"/>
    <cellStyle name="20% - Акцент5 58 2" xfId="7775"/>
    <cellStyle name="20% - Акцент5 58 2 2" xfId="7776"/>
    <cellStyle name="20% - Акцент5 58 2 2 2" xfId="7777"/>
    <cellStyle name="20% - Акцент5 58 2 3" xfId="7778"/>
    <cellStyle name="20% - Акцент5 58 3" xfId="7779"/>
    <cellStyle name="20% - Акцент5 58 3 2" xfId="7780"/>
    <cellStyle name="20% - Акцент5 58 3 2 2" xfId="7781"/>
    <cellStyle name="20% - Акцент5 58 3 3" xfId="7782"/>
    <cellStyle name="20% - Акцент5 58 4" xfId="7783"/>
    <cellStyle name="20% - Акцент5 58 4 2" xfId="7784"/>
    <cellStyle name="20% - Акцент5 58 5" xfId="7785"/>
    <cellStyle name="20% - Акцент5 59" xfId="7786"/>
    <cellStyle name="20% - Акцент5 59 2" xfId="7787"/>
    <cellStyle name="20% - Акцент5 59 2 2" xfId="7788"/>
    <cellStyle name="20% - Акцент5 59 2 2 2" xfId="7789"/>
    <cellStyle name="20% - Акцент5 59 2 3" xfId="7790"/>
    <cellStyle name="20% - Акцент5 59 3" xfId="7791"/>
    <cellStyle name="20% - Акцент5 59 3 2" xfId="7792"/>
    <cellStyle name="20% - Акцент5 59 3 2 2" xfId="7793"/>
    <cellStyle name="20% - Акцент5 59 3 3" xfId="7794"/>
    <cellStyle name="20% - Акцент5 59 4" xfId="7795"/>
    <cellStyle name="20% - Акцент5 59 4 2" xfId="7796"/>
    <cellStyle name="20% - Акцент5 59 5" xfId="7797"/>
    <cellStyle name="20% - Акцент5 6" xfId="7798"/>
    <cellStyle name="20% - Акцент5 6 2" xfId="7799"/>
    <cellStyle name="20% - Акцент5 6 2 2" xfId="7800"/>
    <cellStyle name="20% - Акцент5 6 2 2 2" xfId="7801"/>
    <cellStyle name="20% - Акцент5 6 2 2 2 2" xfId="7802"/>
    <cellStyle name="20% - Акцент5 6 2 2 3" xfId="7803"/>
    <cellStyle name="20% - Акцент5 6 2 3" xfId="7804"/>
    <cellStyle name="20% - Акцент5 6 2 3 2" xfId="7805"/>
    <cellStyle name="20% - Акцент5 6 2 3 2 2" xfId="7806"/>
    <cellStyle name="20% - Акцент5 6 2 3 3" xfId="7807"/>
    <cellStyle name="20% - Акцент5 6 2 4" xfId="7808"/>
    <cellStyle name="20% - Акцент5 6 2 4 2" xfId="7809"/>
    <cellStyle name="20% - Акцент5 6 2 5" xfId="7810"/>
    <cellStyle name="20% - Акцент5 6 3" xfId="7811"/>
    <cellStyle name="20% - Акцент5 6 3 2" xfId="7812"/>
    <cellStyle name="20% - Акцент5 6 3 2 2" xfId="7813"/>
    <cellStyle name="20% - Акцент5 6 3 2 2 2" xfId="7814"/>
    <cellStyle name="20% - Акцент5 6 3 2 3" xfId="7815"/>
    <cellStyle name="20% - Акцент5 6 3 3" xfId="7816"/>
    <cellStyle name="20% - Акцент5 6 3 3 2" xfId="7817"/>
    <cellStyle name="20% - Акцент5 6 3 3 2 2" xfId="7818"/>
    <cellStyle name="20% - Акцент5 6 3 3 3" xfId="7819"/>
    <cellStyle name="20% - Акцент5 6 3 4" xfId="7820"/>
    <cellStyle name="20% - Акцент5 6 3 4 2" xfId="7821"/>
    <cellStyle name="20% - Акцент5 6 3 5" xfId="7822"/>
    <cellStyle name="20% - Акцент5 6 4" xfId="7823"/>
    <cellStyle name="20% - Акцент5 6 4 2" xfId="7824"/>
    <cellStyle name="20% - Акцент5 6 4 2 2" xfId="7825"/>
    <cellStyle name="20% - Акцент5 6 4 2 2 2" xfId="7826"/>
    <cellStyle name="20% - Акцент5 6 4 2 3" xfId="7827"/>
    <cellStyle name="20% - Акцент5 6 4 3" xfId="7828"/>
    <cellStyle name="20% - Акцент5 6 4 3 2" xfId="7829"/>
    <cellStyle name="20% - Акцент5 6 4 3 2 2" xfId="7830"/>
    <cellStyle name="20% - Акцент5 6 4 3 3" xfId="7831"/>
    <cellStyle name="20% - Акцент5 6 4 4" xfId="7832"/>
    <cellStyle name="20% - Акцент5 6 4 4 2" xfId="7833"/>
    <cellStyle name="20% - Акцент5 6 4 5" xfId="7834"/>
    <cellStyle name="20% - Акцент5 6 5" xfId="7835"/>
    <cellStyle name="20% - Акцент5 6 5 2" xfId="7836"/>
    <cellStyle name="20% - Акцент5 6 5 2 2" xfId="7837"/>
    <cellStyle name="20% - Акцент5 6 5 2 2 2" xfId="7838"/>
    <cellStyle name="20% - Акцент5 6 5 2 3" xfId="7839"/>
    <cellStyle name="20% - Акцент5 6 5 3" xfId="7840"/>
    <cellStyle name="20% - Акцент5 6 5 3 2" xfId="7841"/>
    <cellStyle name="20% - Акцент5 6 5 3 2 2" xfId="7842"/>
    <cellStyle name="20% - Акцент5 6 5 3 3" xfId="7843"/>
    <cellStyle name="20% - Акцент5 6 5 4" xfId="7844"/>
    <cellStyle name="20% - Акцент5 6 5 4 2" xfId="7845"/>
    <cellStyle name="20% - Акцент5 6 5 5" xfId="7846"/>
    <cellStyle name="20% - Акцент5 6 6" xfId="7847"/>
    <cellStyle name="20% - Акцент5 6 6 2" xfId="7848"/>
    <cellStyle name="20% - Акцент5 6 6 2 2" xfId="7849"/>
    <cellStyle name="20% - Акцент5 6 6 3" xfId="7850"/>
    <cellStyle name="20% - Акцент5 6 7" xfId="7851"/>
    <cellStyle name="20% - Акцент5 6 7 2" xfId="7852"/>
    <cellStyle name="20% - Акцент5 6 7 2 2" xfId="7853"/>
    <cellStyle name="20% - Акцент5 6 7 3" xfId="7854"/>
    <cellStyle name="20% - Акцент5 6 8" xfId="7855"/>
    <cellStyle name="20% - Акцент5 6 8 2" xfId="7856"/>
    <cellStyle name="20% - Акцент5 6 9" xfId="7857"/>
    <cellStyle name="20% - Акцент5 60" xfId="7858"/>
    <cellStyle name="20% - Акцент5 60 2" xfId="7859"/>
    <cellStyle name="20% - Акцент5 60 2 2" xfId="7860"/>
    <cellStyle name="20% - Акцент5 60 2 2 2" xfId="7861"/>
    <cellStyle name="20% - Акцент5 60 2 3" xfId="7862"/>
    <cellStyle name="20% - Акцент5 60 3" xfId="7863"/>
    <cellStyle name="20% - Акцент5 60 3 2" xfId="7864"/>
    <cellStyle name="20% - Акцент5 60 3 2 2" xfId="7865"/>
    <cellStyle name="20% - Акцент5 60 3 3" xfId="7866"/>
    <cellStyle name="20% - Акцент5 60 4" xfId="7867"/>
    <cellStyle name="20% - Акцент5 60 4 2" xfId="7868"/>
    <cellStyle name="20% - Акцент5 60 5" xfId="7869"/>
    <cellStyle name="20% - Акцент5 61" xfId="7870"/>
    <cellStyle name="20% - Акцент5 61 2" xfId="7871"/>
    <cellStyle name="20% - Акцент5 61 2 2" xfId="7872"/>
    <cellStyle name="20% - Акцент5 61 2 2 2" xfId="7873"/>
    <cellStyle name="20% - Акцент5 61 2 3" xfId="7874"/>
    <cellStyle name="20% - Акцент5 61 3" xfId="7875"/>
    <cellStyle name="20% - Акцент5 61 3 2" xfId="7876"/>
    <cellStyle name="20% - Акцент5 61 3 2 2" xfId="7877"/>
    <cellStyle name="20% - Акцент5 61 3 3" xfId="7878"/>
    <cellStyle name="20% - Акцент5 61 4" xfId="7879"/>
    <cellStyle name="20% - Акцент5 61 4 2" xfId="7880"/>
    <cellStyle name="20% - Акцент5 61 5" xfId="7881"/>
    <cellStyle name="20% - Акцент5 62" xfId="7882"/>
    <cellStyle name="20% - Акцент5 62 2" xfId="7883"/>
    <cellStyle name="20% - Акцент5 62 2 2" xfId="7884"/>
    <cellStyle name="20% - Акцент5 62 2 2 2" xfId="7885"/>
    <cellStyle name="20% - Акцент5 62 2 3" xfId="7886"/>
    <cellStyle name="20% - Акцент5 62 3" xfId="7887"/>
    <cellStyle name="20% - Акцент5 62 3 2" xfId="7888"/>
    <cellStyle name="20% - Акцент5 62 3 2 2" xfId="7889"/>
    <cellStyle name="20% - Акцент5 62 3 3" xfId="7890"/>
    <cellStyle name="20% - Акцент5 62 4" xfId="7891"/>
    <cellStyle name="20% - Акцент5 62 4 2" xfId="7892"/>
    <cellStyle name="20% - Акцент5 62 5" xfId="7893"/>
    <cellStyle name="20% - Акцент5 63" xfId="7894"/>
    <cellStyle name="20% - Акцент5 63 2" xfId="7895"/>
    <cellStyle name="20% - Акцент5 63 2 2" xfId="7896"/>
    <cellStyle name="20% - Акцент5 63 2 2 2" xfId="7897"/>
    <cellStyle name="20% - Акцент5 63 2 3" xfId="7898"/>
    <cellStyle name="20% - Акцент5 63 3" xfId="7899"/>
    <cellStyle name="20% - Акцент5 63 3 2" xfId="7900"/>
    <cellStyle name="20% - Акцент5 63 3 2 2" xfId="7901"/>
    <cellStyle name="20% - Акцент5 63 3 3" xfId="7902"/>
    <cellStyle name="20% - Акцент5 63 4" xfId="7903"/>
    <cellStyle name="20% - Акцент5 63 4 2" xfId="7904"/>
    <cellStyle name="20% - Акцент5 63 5" xfId="7905"/>
    <cellStyle name="20% - Акцент5 64" xfId="7906"/>
    <cellStyle name="20% - Акцент5 64 2" xfId="7907"/>
    <cellStyle name="20% - Акцент5 64 2 2" xfId="7908"/>
    <cellStyle name="20% - Акцент5 64 2 2 2" xfId="7909"/>
    <cellStyle name="20% - Акцент5 64 2 3" xfId="7910"/>
    <cellStyle name="20% - Акцент5 64 3" xfId="7911"/>
    <cellStyle name="20% - Акцент5 64 3 2" xfId="7912"/>
    <cellStyle name="20% - Акцент5 64 3 2 2" xfId="7913"/>
    <cellStyle name="20% - Акцент5 64 3 3" xfId="7914"/>
    <cellStyle name="20% - Акцент5 64 4" xfId="7915"/>
    <cellStyle name="20% - Акцент5 64 4 2" xfId="7916"/>
    <cellStyle name="20% - Акцент5 64 5" xfId="7917"/>
    <cellStyle name="20% - Акцент5 65" xfId="7918"/>
    <cellStyle name="20% - Акцент5 65 2" xfId="7919"/>
    <cellStyle name="20% - Акцент5 65 2 2" xfId="7920"/>
    <cellStyle name="20% - Акцент5 65 2 2 2" xfId="7921"/>
    <cellStyle name="20% - Акцент5 65 2 3" xfId="7922"/>
    <cellStyle name="20% - Акцент5 65 3" xfId="7923"/>
    <cellStyle name="20% - Акцент5 65 3 2" xfId="7924"/>
    <cellStyle name="20% - Акцент5 65 3 2 2" xfId="7925"/>
    <cellStyle name="20% - Акцент5 65 3 3" xfId="7926"/>
    <cellStyle name="20% - Акцент5 65 4" xfId="7927"/>
    <cellStyle name="20% - Акцент5 65 4 2" xfId="7928"/>
    <cellStyle name="20% - Акцент5 65 5" xfId="7929"/>
    <cellStyle name="20% - Акцент5 66" xfId="7930"/>
    <cellStyle name="20% - Акцент5 66 2" xfId="7931"/>
    <cellStyle name="20% - Акцент5 66 2 2" xfId="7932"/>
    <cellStyle name="20% - Акцент5 66 2 2 2" xfId="7933"/>
    <cellStyle name="20% - Акцент5 66 2 3" xfId="7934"/>
    <cellStyle name="20% - Акцент5 66 3" xfId="7935"/>
    <cellStyle name="20% - Акцент5 66 3 2" xfId="7936"/>
    <cellStyle name="20% - Акцент5 66 3 2 2" xfId="7937"/>
    <cellStyle name="20% - Акцент5 66 3 3" xfId="7938"/>
    <cellStyle name="20% - Акцент5 66 4" xfId="7939"/>
    <cellStyle name="20% - Акцент5 66 4 2" xfId="7940"/>
    <cellStyle name="20% - Акцент5 66 5" xfId="7941"/>
    <cellStyle name="20% - Акцент5 67" xfId="7942"/>
    <cellStyle name="20% - Акцент5 67 2" xfId="7943"/>
    <cellStyle name="20% - Акцент5 67 2 2" xfId="7944"/>
    <cellStyle name="20% - Акцент5 67 2 2 2" xfId="7945"/>
    <cellStyle name="20% - Акцент5 67 2 3" xfId="7946"/>
    <cellStyle name="20% - Акцент5 67 3" xfId="7947"/>
    <cellStyle name="20% - Акцент5 67 3 2" xfId="7948"/>
    <cellStyle name="20% - Акцент5 67 3 2 2" xfId="7949"/>
    <cellStyle name="20% - Акцент5 67 3 3" xfId="7950"/>
    <cellStyle name="20% - Акцент5 67 4" xfId="7951"/>
    <cellStyle name="20% - Акцент5 67 4 2" xfId="7952"/>
    <cellStyle name="20% - Акцент5 67 5" xfId="7953"/>
    <cellStyle name="20% - Акцент5 68" xfId="7954"/>
    <cellStyle name="20% - Акцент5 68 2" xfId="7955"/>
    <cellStyle name="20% - Акцент5 68 2 2" xfId="7956"/>
    <cellStyle name="20% - Акцент5 68 2 2 2" xfId="7957"/>
    <cellStyle name="20% - Акцент5 68 2 3" xfId="7958"/>
    <cellStyle name="20% - Акцент5 68 3" xfId="7959"/>
    <cellStyle name="20% - Акцент5 68 3 2" xfId="7960"/>
    <cellStyle name="20% - Акцент5 68 3 2 2" xfId="7961"/>
    <cellStyle name="20% - Акцент5 68 3 3" xfId="7962"/>
    <cellStyle name="20% - Акцент5 68 4" xfId="7963"/>
    <cellStyle name="20% - Акцент5 68 4 2" xfId="7964"/>
    <cellStyle name="20% - Акцент5 68 5" xfId="7965"/>
    <cellStyle name="20% - Акцент5 69" xfId="7966"/>
    <cellStyle name="20% - Акцент5 69 2" xfId="7967"/>
    <cellStyle name="20% - Акцент5 69 2 2" xfId="7968"/>
    <cellStyle name="20% - Акцент5 69 2 2 2" xfId="7969"/>
    <cellStyle name="20% - Акцент5 69 2 3" xfId="7970"/>
    <cellStyle name="20% - Акцент5 69 3" xfId="7971"/>
    <cellStyle name="20% - Акцент5 69 3 2" xfId="7972"/>
    <cellStyle name="20% - Акцент5 69 3 2 2" xfId="7973"/>
    <cellStyle name="20% - Акцент5 69 3 3" xfId="7974"/>
    <cellStyle name="20% - Акцент5 69 4" xfId="7975"/>
    <cellStyle name="20% - Акцент5 69 4 2" xfId="7976"/>
    <cellStyle name="20% - Акцент5 69 5" xfId="7977"/>
    <cellStyle name="20% - Акцент5 7" xfId="7978"/>
    <cellStyle name="20% - Акцент5 7 2" xfId="7979"/>
    <cellStyle name="20% - Акцент5 7 2 2" xfId="7980"/>
    <cellStyle name="20% - Акцент5 7 2 2 2" xfId="7981"/>
    <cellStyle name="20% - Акцент5 7 2 2 2 2" xfId="7982"/>
    <cellStyle name="20% - Акцент5 7 2 2 3" xfId="7983"/>
    <cellStyle name="20% - Акцент5 7 2 3" xfId="7984"/>
    <cellStyle name="20% - Акцент5 7 2 3 2" xfId="7985"/>
    <cellStyle name="20% - Акцент5 7 2 3 2 2" xfId="7986"/>
    <cellStyle name="20% - Акцент5 7 2 3 3" xfId="7987"/>
    <cellStyle name="20% - Акцент5 7 2 4" xfId="7988"/>
    <cellStyle name="20% - Акцент5 7 2 4 2" xfId="7989"/>
    <cellStyle name="20% - Акцент5 7 2 5" xfId="7990"/>
    <cellStyle name="20% - Акцент5 7 3" xfId="7991"/>
    <cellStyle name="20% - Акцент5 7 3 2" xfId="7992"/>
    <cellStyle name="20% - Акцент5 7 3 2 2" xfId="7993"/>
    <cellStyle name="20% - Акцент5 7 3 2 2 2" xfId="7994"/>
    <cellStyle name="20% - Акцент5 7 3 2 3" xfId="7995"/>
    <cellStyle name="20% - Акцент5 7 3 3" xfId="7996"/>
    <cellStyle name="20% - Акцент5 7 3 3 2" xfId="7997"/>
    <cellStyle name="20% - Акцент5 7 3 3 2 2" xfId="7998"/>
    <cellStyle name="20% - Акцент5 7 3 3 3" xfId="7999"/>
    <cellStyle name="20% - Акцент5 7 3 4" xfId="8000"/>
    <cellStyle name="20% - Акцент5 7 3 4 2" xfId="8001"/>
    <cellStyle name="20% - Акцент5 7 3 5" xfId="8002"/>
    <cellStyle name="20% - Акцент5 7 4" xfId="8003"/>
    <cellStyle name="20% - Акцент5 7 4 2" xfId="8004"/>
    <cellStyle name="20% - Акцент5 7 4 2 2" xfId="8005"/>
    <cellStyle name="20% - Акцент5 7 4 2 2 2" xfId="8006"/>
    <cellStyle name="20% - Акцент5 7 4 2 3" xfId="8007"/>
    <cellStyle name="20% - Акцент5 7 4 3" xfId="8008"/>
    <cellStyle name="20% - Акцент5 7 4 3 2" xfId="8009"/>
    <cellStyle name="20% - Акцент5 7 4 3 2 2" xfId="8010"/>
    <cellStyle name="20% - Акцент5 7 4 3 3" xfId="8011"/>
    <cellStyle name="20% - Акцент5 7 4 4" xfId="8012"/>
    <cellStyle name="20% - Акцент5 7 4 4 2" xfId="8013"/>
    <cellStyle name="20% - Акцент5 7 4 5" xfId="8014"/>
    <cellStyle name="20% - Акцент5 7 5" xfId="8015"/>
    <cellStyle name="20% - Акцент5 7 5 2" xfId="8016"/>
    <cellStyle name="20% - Акцент5 7 5 2 2" xfId="8017"/>
    <cellStyle name="20% - Акцент5 7 5 2 2 2" xfId="8018"/>
    <cellStyle name="20% - Акцент5 7 5 2 3" xfId="8019"/>
    <cellStyle name="20% - Акцент5 7 5 3" xfId="8020"/>
    <cellStyle name="20% - Акцент5 7 5 3 2" xfId="8021"/>
    <cellStyle name="20% - Акцент5 7 5 3 2 2" xfId="8022"/>
    <cellStyle name="20% - Акцент5 7 5 3 3" xfId="8023"/>
    <cellStyle name="20% - Акцент5 7 5 4" xfId="8024"/>
    <cellStyle name="20% - Акцент5 7 5 4 2" xfId="8025"/>
    <cellStyle name="20% - Акцент5 7 5 5" xfId="8026"/>
    <cellStyle name="20% - Акцент5 7 6" xfId="8027"/>
    <cellStyle name="20% - Акцент5 7 6 2" xfId="8028"/>
    <cellStyle name="20% - Акцент5 7 6 2 2" xfId="8029"/>
    <cellStyle name="20% - Акцент5 7 6 3" xfId="8030"/>
    <cellStyle name="20% - Акцент5 7 7" xfId="8031"/>
    <cellStyle name="20% - Акцент5 7 7 2" xfId="8032"/>
    <cellStyle name="20% - Акцент5 7 7 2 2" xfId="8033"/>
    <cellStyle name="20% - Акцент5 7 7 3" xfId="8034"/>
    <cellStyle name="20% - Акцент5 7 8" xfId="8035"/>
    <cellStyle name="20% - Акцент5 7 8 2" xfId="8036"/>
    <cellStyle name="20% - Акцент5 7 9" xfId="8037"/>
    <cellStyle name="20% - Акцент5 70" xfId="8038"/>
    <cellStyle name="20% - Акцент5 70 2" xfId="8039"/>
    <cellStyle name="20% - Акцент5 70 2 2" xfId="8040"/>
    <cellStyle name="20% - Акцент5 70 2 2 2" xfId="8041"/>
    <cellStyle name="20% - Акцент5 70 2 3" xfId="8042"/>
    <cellStyle name="20% - Акцент5 70 3" xfId="8043"/>
    <cellStyle name="20% - Акцент5 70 3 2" xfId="8044"/>
    <cellStyle name="20% - Акцент5 70 3 2 2" xfId="8045"/>
    <cellStyle name="20% - Акцент5 70 3 3" xfId="8046"/>
    <cellStyle name="20% - Акцент5 70 4" xfId="8047"/>
    <cellStyle name="20% - Акцент5 70 4 2" xfId="8048"/>
    <cellStyle name="20% - Акцент5 70 5" xfId="8049"/>
    <cellStyle name="20% - Акцент5 71" xfId="8050"/>
    <cellStyle name="20% - Акцент5 71 2" xfId="8051"/>
    <cellStyle name="20% - Акцент5 71 2 2" xfId="8052"/>
    <cellStyle name="20% - Акцент5 71 2 2 2" xfId="8053"/>
    <cellStyle name="20% - Акцент5 71 2 3" xfId="8054"/>
    <cellStyle name="20% - Акцент5 71 3" xfId="8055"/>
    <cellStyle name="20% - Акцент5 71 3 2" xfId="8056"/>
    <cellStyle name="20% - Акцент5 71 3 2 2" xfId="8057"/>
    <cellStyle name="20% - Акцент5 71 3 3" xfId="8058"/>
    <cellStyle name="20% - Акцент5 71 4" xfId="8059"/>
    <cellStyle name="20% - Акцент5 71 4 2" xfId="8060"/>
    <cellStyle name="20% - Акцент5 71 5" xfId="8061"/>
    <cellStyle name="20% - Акцент5 72" xfId="8062"/>
    <cellStyle name="20% - Акцент5 72 2" xfId="8063"/>
    <cellStyle name="20% - Акцент5 72 2 2" xfId="8064"/>
    <cellStyle name="20% - Акцент5 72 2 2 2" xfId="8065"/>
    <cellStyle name="20% - Акцент5 72 2 3" xfId="8066"/>
    <cellStyle name="20% - Акцент5 72 3" xfId="8067"/>
    <cellStyle name="20% - Акцент5 72 3 2" xfId="8068"/>
    <cellStyle name="20% - Акцент5 72 3 2 2" xfId="8069"/>
    <cellStyle name="20% - Акцент5 72 3 3" xfId="8070"/>
    <cellStyle name="20% - Акцент5 72 4" xfId="8071"/>
    <cellStyle name="20% - Акцент5 72 4 2" xfId="8072"/>
    <cellStyle name="20% - Акцент5 72 5" xfId="8073"/>
    <cellStyle name="20% - Акцент5 73" xfId="8074"/>
    <cellStyle name="20% - Акцент5 73 2" xfId="8075"/>
    <cellStyle name="20% - Акцент5 73 2 2" xfId="8076"/>
    <cellStyle name="20% - Акцент5 73 2 2 2" xfId="8077"/>
    <cellStyle name="20% - Акцент5 73 2 3" xfId="8078"/>
    <cellStyle name="20% - Акцент5 73 3" xfId="8079"/>
    <cellStyle name="20% - Акцент5 73 3 2" xfId="8080"/>
    <cellStyle name="20% - Акцент5 73 3 2 2" xfId="8081"/>
    <cellStyle name="20% - Акцент5 73 3 3" xfId="8082"/>
    <cellStyle name="20% - Акцент5 73 4" xfId="8083"/>
    <cellStyle name="20% - Акцент5 73 4 2" xfId="8084"/>
    <cellStyle name="20% - Акцент5 73 5" xfId="8085"/>
    <cellStyle name="20% - Акцент5 74" xfId="8086"/>
    <cellStyle name="20% - Акцент5 74 2" xfId="8087"/>
    <cellStyle name="20% - Акцент5 74 2 2" xfId="8088"/>
    <cellStyle name="20% - Акцент5 74 2 2 2" xfId="8089"/>
    <cellStyle name="20% - Акцент5 74 2 3" xfId="8090"/>
    <cellStyle name="20% - Акцент5 74 3" xfId="8091"/>
    <cellStyle name="20% - Акцент5 74 3 2" xfId="8092"/>
    <cellStyle name="20% - Акцент5 74 3 2 2" xfId="8093"/>
    <cellStyle name="20% - Акцент5 74 3 3" xfId="8094"/>
    <cellStyle name="20% - Акцент5 74 4" xfId="8095"/>
    <cellStyle name="20% - Акцент5 74 4 2" xfId="8096"/>
    <cellStyle name="20% - Акцент5 74 5" xfId="8097"/>
    <cellStyle name="20% - Акцент5 75" xfId="8098"/>
    <cellStyle name="20% - Акцент5 75 2" xfId="8099"/>
    <cellStyle name="20% - Акцент5 75 2 2" xfId="8100"/>
    <cellStyle name="20% - Акцент5 75 2 2 2" xfId="8101"/>
    <cellStyle name="20% - Акцент5 75 2 3" xfId="8102"/>
    <cellStyle name="20% - Акцент5 75 3" xfId="8103"/>
    <cellStyle name="20% - Акцент5 75 3 2" xfId="8104"/>
    <cellStyle name="20% - Акцент5 75 3 2 2" xfId="8105"/>
    <cellStyle name="20% - Акцент5 75 3 3" xfId="8106"/>
    <cellStyle name="20% - Акцент5 75 4" xfId="8107"/>
    <cellStyle name="20% - Акцент5 75 4 2" xfId="8108"/>
    <cellStyle name="20% - Акцент5 75 5" xfId="8109"/>
    <cellStyle name="20% - Акцент5 76" xfId="8110"/>
    <cellStyle name="20% - Акцент5 76 2" xfId="8111"/>
    <cellStyle name="20% - Акцент5 76 2 2" xfId="8112"/>
    <cellStyle name="20% - Акцент5 76 2 2 2" xfId="8113"/>
    <cellStyle name="20% - Акцент5 76 2 3" xfId="8114"/>
    <cellStyle name="20% - Акцент5 76 3" xfId="8115"/>
    <cellStyle name="20% - Акцент5 76 3 2" xfId="8116"/>
    <cellStyle name="20% - Акцент5 76 3 2 2" xfId="8117"/>
    <cellStyle name="20% - Акцент5 76 3 3" xfId="8118"/>
    <cellStyle name="20% - Акцент5 76 4" xfId="8119"/>
    <cellStyle name="20% - Акцент5 76 4 2" xfId="8120"/>
    <cellStyle name="20% - Акцент5 76 5" xfId="8121"/>
    <cellStyle name="20% - Акцент5 77" xfId="8122"/>
    <cellStyle name="20% - Акцент5 77 2" xfId="8123"/>
    <cellStyle name="20% - Акцент5 77 2 2" xfId="8124"/>
    <cellStyle name="20% - Акцент5 77 2 2 2" xfId="8125"/>
    <cellStyle name="20% - Акцент5 77 2 3" xfId="8126"/>
    <cellStyle name="20% - Акцент5 77 3" xfId="8127"/>
    <cellStyle name="20% - Акцент5 77 3 2" xfId="8128"/>
    <cellStyle name="20% - Акцент5 77 3 2 2" xfId="8129"/>
    <cellStyle name="20% - Акцент5 77 3 3" xfId="8130"/>
    <cellStyle name="20% - Акцент5 77 4" xfId="8131"/>
    <cellStyle name="20% - Акцент5 77 4 2" xfId="8132"/>
    <cellStyle name="20% - Акцент5 77 5" xfId="8133"/>
    <cellStyle name="20% - Акцент5 78" xfId="8134"/>
    <cellStyle name="20% - Акцент5 78 2" xfId="8135"/>
    <cellStyle name="20% - Акцент5 78 2 2" xfId="8136"/>
    <cellStyle name="20% - Акцент5 78 2 2 2" xfId="8137"/>
    <cellStyle name="20% - Акцент5 78 2 3" xfId="8138"/>
    <cellStyle name="20% - Акцент5 78 3" xfId="8139"/>
    <cellStyle name="20% - Акцент5 78 3 2" xfId="8140"/>
    <cellStyle name="20% - Акцент5 78 3 2 2" xfId="8141"/>
    <cellStyle name="20% - Акцент5 78 3 3" xfId="8142"/>
    <cellStyle name="20% - Акцент5 78 4" xfId="8143"/>
    <cellStyle name="20% - Акцент5 78 4 2" xfId="8144"/>
    <cellStyle name="20% - Акцент5 78 5" xfId="8145"/>
    <cellStyle name="20% - Акцент5 79" xfId="8146"/>
    <cellStyle name="20% - Акцент5 79 2" xfId="8147"/>
    <cellStyle name="20% - Акцент5 79 2 2" xfId="8148"/>
    <cellStyle name="20% - Акцент5 79 2 2 2" xfId="8149"/>
    <cellStyle name="20% - Акцент5 79 2 3" xfId="8150"/>
    <cellStyle name="20% - Акцент5 79 3" xfId="8151"/>
    <cellStyle name="20% - Акцент5 79 3 2" xfId="8152"/>
    <cellStyle name="20% - Акцент5 79 3 2 2" xfId="8153"/>
    <cellStyle name="20% - Акцент5 79 3 3" xfId="8154"/>
    <cellStyle name="20% - Акцент5 79 4" xfId="8155"/>
    <cellStyle name="20% - Акцент5 79 4 2" xfId="8156"/>
    <cellStyle name="20% - Акцент5 79 5" xfId="8157"/>
    <cellStyle name="20% - Акцент5 8" xfId="8158"/>
    <cellStyle name="20% - Акцент5 8 2" xfId="8159"/>
    <cellStyle name="20% - Акцент5 8 2 2" xfId="8160"/>
    <cellStyle name="20% - Акцент5 8 2 2 2" xfId="8161"/>
    <cellStyle name="20% - Акцент5 8 2 2 2 2" xfId="8162"/>
    <cellStyle name="20% - Акцент5 8 2 2 3" xfId="8163"/>
    <cellStyle name="20% - Акцент5 8 2 3" xfId="8164"/>
    <cellStyle name="20% - Акцент5 8 2 3 2" xfId="8165"/>
    <cellStyle name="20% - Акцент5 8 2 3 2 2" xfId="8166"/>
    <cellStyle name="20% - Акцент5 8 2 3 3" xfId="8167"/>
    <cellStyle name="20% - Акцент5 8 2 4" xfId="8168"/>
    <cellStyle name="20% - Акцент5 8 2 4 2" xfId="8169"/>
    <cellStyle name="20% - Акцент5 8 2 5" xfId="8170"/>
    <cellStyle name="20% - Акцент5 8 3" xfId="8171"/>
    <cellStyle name="20% - Акцент5 8 3 2" xfId="8172"/>
    <cellStyle name="20% - Акцент5 8 3 2 2" xfId="8173"/>
    <cellStyle name="20% - Акцент5 8 3 2 2 2" xfId="8174"/>
    <cellStyle name="20% - Акцент5 8 3 2 3" xfId="8175"/>
    <cellStyle name="20% - Акцент5 8 3 3" xfId="8176"/>
    <cellStyle name="20% - Акцент5 8 3 3 2" xfId="8177"/>
    <cellStyle name="20% - Акцент5 8 3 3 2 2" xfId="8178"/>
    <cellStyle name="20% - Акцент5 8 3 3 3" xfId="8179"/>
    <cellStyle name="20% - Акцент5 8 3 4" xfId="8180"/>
    <cellStyle name="20% - Акцент5 8 3 4 2" xfId="8181"/>
    <cellStyle name="20% - Акцент5 8 3 5" xfId="8182"/>
    <cellStyle name="20% - Акцент5 8 4" xfId="8183"/>
    <cellStyle name="20% - Акцент5 8 4 2" xfId="8184"/>
    <cellStyle name="20% - Акцент5 8 4 2 2" xfId="8185"/>
    <cellStyle name="20% - Акцент5 8 4 2 2 2" xfId="8186"/>
    <cellStyle name="20% - Акцент5 8 4 2 3" xfId="8187"/>
    <cellStyle name="20% - Акцент5 8 4 3" xfId="8188"/>
    <cellStyle name="20% - Акцент5 8 4 3 2" xfId="8189"/>
    <cellStyle name="20% - Акцент5 8 4 3 2 2" xfId="8190"/>
    <cellStyle name="20% - Акцент5 8 4 3 3" xfId="8191"/>
    <cellStyle name="20% - Акцент5 8 4 4" xfId="8192"/>
    <cellStyle name="20% - Акцент5 8 4 4 2" xfId="8193"/>
    <cellStyle name="20% - Акцент5 8 4 5" xfId="8194"/>
    <cellStyle name="20% - Акцент5 8 5" xfId="8195"/>
    <cellStyle name="20% - Акцент5 8 5 2" xfId="8196"/>
    <cellStyle name="20% - Акцент5 8 5 2 2" xfId="8197"/>
    <cellStyle name="20% - Акцент5 8 5 2 2 2" xfId="8198"/>
    <cellStyle name="20% - Акцент5 8 5 2 3" xfId="8199"/>
    <cellStyle name="20% - Акцент5 8 5 3" xfId="8200"/>
    <cellStyle name="20% - Акцент5 8 5 3 2" xfId="8201"/>
    <cellStyle name="20% - Акцент5 8 5 3 2 2" xfId="8202"/>
    <cellStyle name="20% - Акцент5 8 5 3 3" xfId="8203"/>
    <cellStyle name="20% - Акцент5 8 5 4" xfId="8204"/>
    <cellStyle name="20% - Акцент5 8 5 4 2" xfId="8205"/>
    <cellStyle name="20% - Акцент5 8 5 5" xfId="8206"/>
    <cellStyle name="20% - Акцент5 8 6" xfId="8207"/>
    <cellStyle name="20% - Акцент5 8 6 2" xfId="8208"/>
    <cellStyle name="20% - Акцент5 8 6 2 2" xfId="8209"/>
    <cellStyle name="20% - Акцент5 8 6 3" xfId="8210"/>
    <cellStyle name="20% - Акцент5 8 7" xfId="8211"/>
    <cellStyle name="20% - Акцент5 8 7 2" xfId="8212"/>
    <cellStyle name="20% - Акцент5 8 7 2 2" xfId="8213"/>
    <cellStyle name="20% - Акцент5 8 7 3" xfId="8214"/>
    <cellStyle name="20% - Акцент5 8 8" xfId="8215"/>
    <cellStyle name="20% - Акцент5 8 8 2" xfId="8216"/>
    <cellStyle name="20% - Акцент5 8 9" xfId="8217"/>
    <cellStyle name="20% - Акцент5 80" xfId="8218"/>
    <cellStyle name="20% - Акцент5 80 2" xfId="8219"/>
    <cellStyle name="20% - Акцент5 80 2 2" xfId="8220"/>
    <cellStyle name="20% - Акцент5 80 2 2 2" xfId="8221"/>
    <cellStyle name="20% - Акцент5 80 2 3" xfId="8222"/>
    <cellStyle name="20% - Акцент5 80 3" xfId="8223"/>
    <cellStyle name="20% - Акцент5 80 3 2" xfId="8224"/>
    <cellStyle name="20% - Акцент5 80 3 2 2" xfId="8225"/>
    <cellStyle name="20% - Акцент5 80 3 3" xfId="8226"/>
    <cellStyle name="20% - Акцент5 80 4" xfId="8227"/>
    <cellStyle name="20% - Акцент5 80 4 2" xfId="8228"/>
    <cellStyle name="20% - Акцент5 80 5" xfId="8229"/>
    <cellStyle name="20% - Акцент5 81" xfId="8230"/>
    <cellStyle name="20% - Акцент5 81 2" xfId="8231"/>
    <cellStyle name="20% - Акцент5 81 2 2" xfId="8232"/>
    <cellStyle name="20% - Акцент5 81 2 2 2" xfId="8233"/>
    <cellStyle name="20% - Акцент5 81 2 3" xfId="8234"/>
    <cellStyle name="20% - Акцент5 81 3" xfId="8235"/>
    <cellStyle name="20% - Акцент5 81 3 2" xfId="8236"/>
    <cellStyle name="20% - Акцент5 81 3 2 2" xfId="8237"/>
    <cellStyle name="20% - Акцент5 81 3 3" xfId="8238"/>
    <cellStyle name="20% - Акцент5 81 4" xfId="8239"/>
    <cellStyle name="20% - Акцент5 81 4 2" xfId="8240"/>
    <cellStyle name="20% - Акцент5 81 5" xfId="8241"/>
    <cellStyle name="20% - Акцент5 82" xfId="8242"/>
    <cellStyle name="20% - Акцент5 82 2" xfId="8243"/>
    <cellStyle name="20% - Акцент5 82 2 2" xfId="8244"/>
    <cellStyle name="20% - Акцент5 82 2 2 2" xfId="8245"/>
    <cellStyle name="20% - Акцент5 82 2 3" xfId="8246"/>
    <cellStyle name="20% - Акцент5 82 3" xfId="8247"/>
    <cellStyle name="20% - Акцент5 82 3 2" xfId="8248"/>
    <cellStyle name="20% - Акцент5 82 3 2 2" xfId="8249"/>
    <cellStyle name="20% - Акцент5 82 3 3" xfId="8250"/>
    <cellStyle name="20% - Акцент5 82 4" xfId="8251"/>
    <cellStyle name="20% - Акцент5 82 4 2" xfId="8252"/>
    <cellStyle name="20% - Акцент5 82 5" xfId="8253"/>
    <cellStyle name="20% - Акцент5 83" xfId="8254"/>
    <cellStyle name="20% - Акцент5 83 2" xfId="8255"/>
    <cellStyle name="20% - Акцент5 83 2 2" xfId="8256"/>
    <cellStyle name="20% - Акцент5 83 2 2 2" xfId="8257"/>
    <cellStyle name="20% - Акцент5 83 2 3" xfId="8258"/>
    <cellStyle name="20% - Акцент5 83 3" xfId="8259"/>
    <cellStyle name="20% - Акцент5 83 3 2" xfId="8260"/>
    <cellStyle name="20% - Акцент5 83 3 2 2" xfId="8261"/>
    <cellStyle name="20% - Акцент5 83 3 3" xfId="8262"/>
    <cellStyle name="20% - Акцент5 83 4" xfId="8263"/>
    <cellStyle name="20% - Акцент5 83 4 2" xfId="8264"/>
    <cellStyle name="20% - Акцент5 83 5" xfId="8265"/>
    <cellStyle name="20% - Акцент5 84" xfId="8266"/>
    <cellStyle name="20% - Акцент5 84 2" xfId="8267"/>
    <cellStyle name="20% - Акцент5 84 2 2" xfId="8268"/>
    <cellStyle name="20% - Акцент5 84 2 2 2" xfId="8269"/>
    <cellStyle name="20% - Акцент5 84 2 3" xfId="8270"/>
    <cellStyle name="20% - Акцент5 84 3" xfId="8271"/>
    <cellStyle name="20% - Акцент5 84 3 2" xfId="8272"/>
    <cellStyle name="20% - Акцент5 84 3 2 2" xfId="8273"/>
    <cellStyle name="20% - Акцент5 84 3 3" xfId="8274"/>
    <cellStyle name="20% - Акцент5 84 4" xfId="8275"/>
    <cellStyle name="20% - Акцент5 84 4 2" xfId="8276"/>
    <cellStyle name="20% - Акцент5 84 5" xfId="8277"/>
    <cellStyle name="20% - Акцент5 85" xfId="8278"/>
    <cellStyle name="20% - Акцент5 85 2" xfId="8279"/>
    <cellStyle name="20% - Акцент5 85 2 2" xfId="8280"/>
    <cellStyle name="20% - Акцент5 85 2 2 2" xfId="8281"/>
    <cellStyle name="20% - Акцент5 85 2 3" xfId="8282"/>
    <cellStyle name="20% - Акцент5 85 3" xfId="8283"/>
    <cellStyle name="20% - Акцент5 85 3 2" xfId="8284"/>
    <cellStyle name="20% - Акцент5 85 3 2 2" xfId="8285"/>
    <cellStyle name="20% - Акцент5 85 3 3" xfId="8286"/>
    <cellStyle name="20% - Акцент5 85 4" xfId="8287"/>
    <cellStyle name="20% - Акцент5 85 4 2" xfId="8288"/>
    <cellStyle name="20% - Акцент5 85 5" xfId="8289"/>
    <cellStyle name="20% - Акцент5 86" xfId="8290"/>
    <cellStyle name="20% - Акцент5 86 2" xfId="8291"/>
    <cellStyle name="20% - Акцент5 86 2 2" xfId="8292"/>
    <cellStyle name="20% - Акцент5 86 2 2 2" xfId="8293"/>
    <cellStyle name="20% - Акцент5 86 2 3" xfId="8294"/>
    <cellStyle name="20% - Акцент5 86 3" xfId="8295"/>
    <cellStyle name="20% - Акцент5 86 3 2" xfId="8296"/>
    <cellStyle name="20% - Акцент5 86 3 2 2" xfId="8297"/>
    <cellStyle name="20% - Акцент5 86 3 3" xfId="8298"/>
    <cellStyle name="20% - Акцент5 86 4" xfId="8299"/>
    <cellStyle name="20% - Акцент5 86 4 2" xfId="8300"/>
    <cellStyle name="20% - Акцент5 86 5" xfId="8301"/>
    <cellStyle name="20% - Акцент5 87" xfId="8302"/>
    <cellStyle name="20% - Акцент5 87 2" xfId="8303"/>
    <cellStyle name="20% - Акцент5 87 2 2" xfId="8304"/>
    <cellStyle name="20% - Акцент5 87 2 2 2" xfId="8305"/>
    <cellStyle name="20% - Акцент5 87 2 3" xfId="8306"/>
    <cellStyle name="20% - Акцент5 87 3" xfId="8307"/>
    <cellStyle name="20% - Акцент5 87 3 2" xfId="8308"/>
    <cellStyle name="20% - Акцент5 87 3 2 2" xfId="8309"/>
    <cellStyle name="20% - Акцент5 87 3 3" xfId="8310"/>
    <cellStyle name="20% - Акцент5 87 4" xfId="8311"/>
    <cellStyle name="20% - Акцент5 87 4 2" xfId="8312"/>
    <cellStyle name="20% - Акцент5 87 5" xfId="8313"/>
    <cellStyle name="20% - Акцент5 88" xfId="8314"/>
    <cellStyle name="20% - Акцент5 88 2" xfId="8315"/>
    <cellStyle name="20% - Акцент5 88 2 2" xfId="8316"/>
    <cellStyle name="20% - Акцент5 88 3" xfId="8317"/>
    <cellStyle name="20% - Акцент5 89" xfId="8318"/>
    <cellStyle name="20% - Акцент5 89 2" xfId="8319"/>
    <cellStyle name="20% - Акцент5 89 2 2" xfId="8320"/>
    <cellStyle name="20% - Акцент5 89 3" xfId="8321"/>
    <cellStyle name="20% - Акцент5 9" xfId="8322"/>
    <cellStyle name="20% - Акцент5 9 2" xfId="8323"/>
    <cellStyle name="20% - Акцент5 9 2 2" xfId="8324"/>
    <cellStyle name="20% - Акцент5 9 2 2 2" xfId="8325"/>
    <cellStyle name="20% - Акцент5 9 2 2 2 2" xfId="8326"/>
    <cellStyle name="20% - Акцент5 9 2 2 3" xfId="8327"/>
    <cellStyle name="20% - Акцент5 9 2 3" xfId="8328"/>
    <cellStyle name="20% - Акцент5 9 2 3 2" xfId="8329"/>
    <cellStyle name="20% - Акцент5 9 2 3 2 2" xfId="8330"/>
    <cellStyle name="20% - Акцент5 9 2 3 3" xfId="8331"/>
    <cellStyle name="20% - Акцент5 9 2 4" xfId="8332"/>
    <cellStyle name="20% - Акцент5 9 2 4 2" xfId="8333"/>
    <cellStyle name="20% - Акцент5 9 2 5" xfId="8334"/>
    <cellStyle name="20% - Акцент5 9 3" xfId="8335"/>
    <cellStyle name="20% - Акцент5 9 3 2" xfId="8336"/>
    <cellStyle name="20% - Акцент5 9 3 2 2" xfId="8337"/>
    <cellStyle name="20% - Акцент5 9 3 2 2 2" xfId="8338"/>
    <cellStyle name="20% - Акцент5 9 3 2 3" xfId="8339"/>
    <cellStyle name="20% - Акцент5 9 3 3" xfId="8340"/>
    <cellStyle name="20% - Акцент5 9 3 3 2" xfId="8341"/>
    <cellStyle name="20% - Акцент5 9 3 3 2 2" xfId="8342"/>
    <cellStyle name="20% - Акцент5 9 3 3 3" xfId="8343"/>
    <cellStyle name="20% - Акцент5 9 3 4" xfId="8344"/>
    <cellStyle name="20% - Акцент5 9 3 4 2" xfId="8345"/>
    <cellStyle name="20% - Акцент5 9 3 5" xfId="8346"/>
    <cellStyle name="20% - Акцент5 9 4" xfId="8347"/>
    <cellStyle name="20% - Акцент5 9 4 2" xfId="8348"/>
    <cellStyle name="20% - Акцент5 9 4 2 2" xfId="8349"/>
    <cellStyle name="20% - Акцент5 9 4 2 2 2" xfId="8350"/>
    <cellStyle name="20% - Акцент5 9 4 2 3" xfId="8351"/>
    <cellStyle name="20% - Акцент5 9 4 3" xfId="8352"/>
    <cellStyle name="20% - Акцент5 9 4 3 2" xfId="8353"/>
    <cellStyle name="20% - Акцент5 9 4 3 2 2" xfId="8354"/>
    <cellStyle name="20% - Акцент5 9 4 3 3" xfId="8355"/>
    <cellStyle name="20% - Акцент5 9 4 4" xfId="8356"/>
    <cellStyle name="20% - Акцент5 9 4 4 2" xfId="8357"/>
    <cellStyle name="20% - Акцент5 9 4 5" xfId="8358"/>
    <cellStyle name="20% - Акцент5 9 5" xfId="8359"/>
    <cellStyle name="20% - Акцент5 9 5 2" xfId="8360"/>
    <cellStyle name="20% - Акцент5 9 5 2 2" xfId="8361"/>
    <cellStyle name="20% - Акцент5 9 5 2 2 2" xfId="8362"/>
    <cellStyle name="20% - Акцент5 9 5 2 3" xfId="8363"/>
    <cellStyle name="20% - Акцент5 9 5 3" xfId="8364"/>
    <cellStyle name="20% - Акцент5 9 5 3 2" xfId="8365"/>
    <cellStyle name="20% - Акцент5 9 5 3 2 2" xfId="8366"/>
    <cellStyle name="20% - Акцент5 9 5 3 3" xfId="8367"/>
    <cellStyle name="20% - Акцент5 9 5 4" xfId="8368"/>
    <cellStyle name="20% - Акцент5 9 5 4 2" xfId="8369"/>
    <cellStyle name="20% - Акцент5 9 5 5" xfId="8370"/>
    <cellStyle name="20% - Акцент5 9 6" xfId="8371"/>
    <cellStyle name="20% - Акцент5 9 6 2" xfId="8372"/>
    <cellStyle name="20% - Акцент5 9 6 2 2" xfId="8373"/>
    <cellStyle name="20% - Акцент5 9 6 3" xfId="8374"/>
    <cellStyle name="20% - Акцент5 9 7" xfId="8375"/>
    <cellStyle name="20% - Акцент5 9 7 2" xfId="8376"/>
    <cellStyle name="20% - Акцент5 9 7 2 2" xfId="8377"/>
    <cellStyle name="20% - Акцент5 9 7 3" xfId="8378"/>
    <cellStyle name="20% - Акцент5 9 8" xfId="8379"/>
    <cellStyle name="20% - Акцент5 9 8 2" xfId="8380"/>
    <cellStyle name="20% - Акцент5 9 9" xfId="8381"/>
    <cellStyle name="20% - Акцент5 90" xfId="8382"/>
    <cellStyle name="20% - Акцент5 90 2" xfId="8383"/>
    <cellStyle name="20% - Акцент5 90 2 2" xfId="8384"/>
    <cellStyle name="20% - Акцент5 90 3" xfId="8385"/>
    <cellStyle name="20% - Акцент5 91" xfId="8386"/>
    <cellStyle name="20% - Акцент5 91 2" xfId="8387"/>
    <cellStyle name="20% - Акцент5 91 2 2" xfId="8388"/>
    <cellStyle name="20% - Акцент5 91 3" xfId="8389"/>
    <cellStyle name="20% - Акцент5 92" xfId="8390"/>
    <cellStyle name="20% - Акцент5 92 2" xfId="8391"/>
    <cellStyle name="20% - Акцент5 92 2 2" xfId="8392"/>
    <cellStyle name="20% - Акцент5 92 3" xfId="8393"/>
    <cellStyle name="20% - Акцент5 93" xfId="8394"/>
    <cellStyle name="20% - Акцент5 93 2" xfId="8395"/>
    <cellStyle name="20% - Акцент5 93 2 2" xfId="8396"/>
    <cellStyle name="20% - Акцент5 93 3" xfId="8397"/>
    <cellStyle name="20% - Акцент5 94" xfId="8398"/>
    <cellStyle name="20% - Акцент5 94 2" xfId="8399"/>
    <cellStyle name="20% - Акцент5 94 2 2" xfId="8400"/>
    <cellStyle name="20% - Акцент5 94 3" xfId="8401"/>
    <cellStyle name="20% - Акцент5 95" xfId="8402"/>
    <cellStyle name="20% - Акцент5 95 2" xfId="8403"/>
    <cellStyle name="20% - Акцент5 95 2 2" xfId="8404"/>
    <cellStyle name="20% - Акцент5 95 3" xfId="8405"/>
    <cellStyle name="20% - Акцент5 96" xfId="8406"/>
    <cellStyle name="20% - Акцент5 96 2" xfId="8407"/>
    <cellStyle name="20% - Акцент5 96 2 2" xfId="8408"/>
    <cellStyle name="20% - Акцент5 96 3" xfId="8409"/>
    <cellStyle name="20% - Акцент5 97" xfId="8410"/>
    <cellStyle name="20% - Акцент5 97 2" xfId="8411"/>
    <cellStyle name="20% - Акцент5 97 2 2" xfId="8412"/>
    <cellStyle name="20% - Акцент5 97 3" xfId="8413"/>
    <cellStyle name="20% - Акцент5 98" xfId="8414"/>
    <cellStyle name="20% - Акцент5 98 2" xfId="8415"/>
    <cellStyle name="20% - Акцент5 98 2 2" xfId="8416"/>
    <cellStyle name="20% - Акцент5 98 3" xfId="8417"/>
    <cellStyle name="20% - Акцент5 99" xfId="8418"/>
    <cellStyle name="20% - Акцент5 99 2" xfId="8419"/>
    <cellStyle name="20% - Акцент5 99 2 2" xfId="8420"/>
    <cellStyle name="20% - Акцент5 99 3" xfId="8421"/>
    <cellStyle name="20% - Акцент6" xfId="8422" builtinId="50" customBuiltin="1"/>
    <cellStyle name="20% - Акцент6 10" xfId="8423"/>
    <cellStyle name="20% - Акцент6 10 2" xfId="8424"/>
    <cellStyle name="20% - Акцент6 10 2 2" xfId="8425"/>
    <cellStyle name="20% - Акцент6 10 2 2 2" xfId="8426"/>
    <cellStyle name="20% - Акцент6 10 2 3" xfId="8427"/>
    <cellStyle name="20% - Акцент6 10 3" xfId="8428"/>
    <cellStyle name="20% - Акцент6 10 3 2" xfId="8429"/>
    <cellStyle name="20% - Акцент6 10 3 2 2" xfId="8430"/>
    <cellStyle name="20% - Акцент6 10 3 3" xfId="8431"/>
    <cellStyle name="20% - Акцент6 10 4" xfId="8432"/>
    <cellStyle name="20% - Акцент6 10 4 2" xfId="8433"/>
    <cellStyle name="20% - Акцент6 10 5" xfId="8434"/>
    <cellStyle name="20% - Акцент6 100" xfId="8435"/>
    <cellStyle name="20% - Акцент6 100 2" xfId="8436"/>
    <cellStyle name="20% - Акцент6 100 2 2" xfId="8437"/>
    <cellStyle name="20% - Акцент6 100 3" xfId="8438"/>
    <cellStyle name="20% - Акцент6 101" xfId="8439"/>
    <cellStyle name="20% - Акцент6 101 2" xfId="8440"/>
    <cellStyle name="20% - Акцент6 101 2 2" xfId="8441"/>
    <cellStyle name="20% - Акцент6 101 3" xfId="8442"/>
    <cellStyle name="20% - Акцент6 102" xfId="8443"/>
    <cellStyle name="20% - Акцент6 102 2" xfId="8444"/>
    <cellStyle name="20% - Акцент6 102 2 2" xfId="8445"/>
    <cellStyle name="20% - Акцент6 102 3" xfId="8446"/>
    <cellStyle name="20% - Акцент6 103" xfId="8447"/>
    <cellStyle name="20% - Акцент6 103 2" xfId="8448"/>
    <cellStyle name="20% - Акцент6 103 2 2" xfId="8449"/>
    <cellStyle name="20% - Акцент6 103 3" xfId="8450"/>
    <cellStyle name="20% - Акцент6 104" xfId="8451"/>
    <cellStyle name="20% - Акцент6 104 2" xfId="8452"/>
    <cellStyle name="20% - Акцент6 104 2 2" xfId="8453"/>
    <cellStyle name="20% - Акцент6 104 3" xfId="8454"/>
    <cellStyle name="20% - Акцент6 105" xfId="8455"/>
    <cellStyle name="20% - Акцент6 105 2" xfId="8456"/>
    <cellStyle name="20% - Акцент6 105 2 2" xfId="8457"/>
    <cellStyle name="20% - Акцент6 105 3" xfId="8458"/>
    <cellStyle name="20% - Акцент6 106" xfId="8459"/>
    <cellStyle name="20% - Акцент6 106 2" xfId="8460"/>
    <cellStyle name="20% - Акцент6 106 2 2" xfId="8461"/>
    <cellStyle name="20% - Акцент6 106 3" xfId="8462"/>
    <cellStyle name="20% - Акцент6 107" xfId="8463"/>
    <cellStyle name="20% - Акцент6 107 2" xfId="8464"/>
    <cellStyle name="20% - Акцент6 107 2 2" xfId="8465"/>
    <cellStyle name="20% - Акцент6 107 3" xfId="8466"/>
    <cellStyle name="20% - Акцент6 108" xfId="8467"/>
    <cellStyle name="20% - Акцент6 108 2" xfId="8468"/>
    <cellStyle name="20% - Акцент6 108 2 2" xfId="8469"/>
    <cellStyle name="20% - Акцент6 108 3" xfId="8470"/>
    <cellStyle name="20% - Акцент6 109" xfId="8471"/>
    <cellStyle name="20% - Акцент6 109 2" xfId="8472"/>
    <cellStyle name="20% - Акцент6 109 2 2" xfId="8473"/>
    <cellStyle name="20% - Акцент6 109 3" xfId="8474"/>
    <cellStyle name="20% - Акцент6 11" xfId="8475"/>
    <cellStyle name="20% - Акцент6 11 2" xfId="8476"/>
    <cellStyle name="20% - Акцент6 11 2 2" xfId="8477"/>
    <cellStyle name="20% - Акцент6 11 2 2 2" xfId="8478"/>
    <cellStyle name="20% - Акцент6 11 2 3" xfId="8479"/>
    <cellStyle name="20% - Акцент6 11 3" xfId="8480"/>
    <cellStyle name="20% - Акцент6 11 3 2" xfId="8481"/>
    <cellStyle name="20% - Акцент6 11 3 2 2" xfId="8482"/>
    <cellStyle name="20% - Акцент6 11 3 3" xfId="8483"/>
    <cellStyle name="20% - Акцент6 11 4" xfId="8484"/>
    <cellStyle name="20% - Акцент6 11 4 2" xfId="8485"/>
    <cellStyle name="20% - Акцент6 11 5" xfId="8486"/>
    <cellStyle name="20% - Акцент6 110" xfId="8487"/>
    <cellStyle name="20% - Акцент6 110 2" xfId="8488"/>
    <cellStyle name="20% - Акцент6 110 2 2" xfId="8489"/>
    <cellStyle name="20% - Акцент6 110 3" xfId="8490"/>
    <cellStyle name="20% - Акцент6 111" xfId="8491"/>
    <cellStyle name="20% - Акцент6 111 2" xfId="8492"/>
    <cellStyle name="20% - Акцент6 111 2 2" xfId="8493"/>
    <cellStyle name="20% - Акцент6 111 3" xfId="8494"/>
    <cellStyle name="20% - Акцент6 112" xfId="8495"/>
    <cellStyle name="20% - Акцент6 112 2" xfId="8496"/>
    <cellStyle name="20% - Акцент6 112 2 2" xfId="8497"/>
    <cellStyle name="20% - Акцент6 112 3" xfId="8498"/>
    <cellStyle name="20% - Акцент6 113" xfId="8499"/>
    <cellStyle name="20% - Акцент6 113 2" xfId="8500"/>
    <cellStyle name="20% - Акцент6 113 2 2" xfId="8501"/>
    <cellStyle name="20% - Акцент6 113 3" xfId="8502"/>
    <cellStyle name="20% - Акцент6 114" xfId="8503"/>
    <cellStyle name="20% - Акцент6 114 2" xfId="8504"/>
    <cellStyle name="20% - Акцент6 114 2 2" xfId="8505"/>
    <cellStyle name="20% - Акцент6 114 3" xfId="8506"/>
    <cellStyle name="20% - Акцент6 115" xfId="8507"/>
    <cellStyle name="20% - Акцент6 115 2" xfId="8508"/>
    <cellStyle name="20% - Акцент6 115 2 2" xfId="8509"/>
    <cellStyle name="20% - Акцент6 115 3" xfId="8510"/>
    <cellStyle name="20% - Акцент6 116" xfId="8511"/>
    <cellStyle name="20% - Акцент6 116 2" xfId="8512"/>
    <cellStyle name="20% - Акцент6 116 2 2" xfId="8513"/>
    <cellStyle name="20% - Акцент6 116 3" xfId="8514"/>
    <cellStyle name="20% - Акцент6 117" xfId="8515"/>
    <cellStyle name="20% - Акцент6 117 2" xfId="8516"/>
    <cellStyle name="20% - Акцент6 117 2 2" xfId="8517"/>
    <cellStyle name="20% - Акцент6 117 3" xfId="8518"/>
    <cellStyle name="20% - Акцент6 118" xfId="8519"/>
    <cellStyle name="20% - Акцент6 118 2" xfId="8520"/>
    <cellStyle name="20% - Акцент6 118 2 2" xfId="8521"/>
    <cellStyle name="20% - Акцент6 118 3" xfId="8522"/>
    <cellStyle name="20% - Акцент6 119" xfId="8523"/>
    <cellStyle name="20% - Акцент6 119 2" xfId="8524"/>
    <cellStyle name="20% - Акцент6 119 2 2" xfId="8525"/>
    <cellStyle name="20% - Акцент6 119 3" xfId="8526"/>
    <cellStyle name="20% - Акцент6 12" xfId="8527"/>
    <cellStyle name="20% - Акцент6 12 2" xfId="8528"/>
    <cellStyle name="20% - Акцент6 12 2 2" xfId="8529"/>
    <cellStyle name="20% - Акцент6 12 2 2 2" xfId="8530"/>
    <cellStyle name="20% - Акцент6 12 2 3" xfId="8531"/>
    <cellStyle name="20% - Акцент6 12 3" xfId="8532"/>
    <cellStyle name="20% - Акцент6 12 3 2" xfId="8533"/>
    <cellStyle name="20% - Акцент6 12 3 2 2" xfId="8534"/>
    <cellStyle name="20% - Акцент6 12 3 3" xfId="8535"/>
    <cellStyle name="20% - Акцент6 12 4" xfId="8536"/>
    <cellStyle name="20% - Акцент6 12 4 2" xfId="8537"/>
    <cellStyle name="20% - Акцент6 12 5" xfId="8538"/>
    <cellStyle name="20% - Акцент6 120" xfId="8539"/>
    <cellStyle name="20% - Акцент6 120 2" xfId="8540"/>
    <cellStyle name="20% - Акцент6 120 2 2" xfId="8541"/>
    <cellStyle name="20% - Акцент6 120 3" xfId="8542"/>
    <cellStyle name="20% - Акцент6 121" xfId="8543"/>
    <cellStyle name="20% - Акцент6 121 2" xfId="8544"/>
    <cellStyle name="20% - Акцент6 121 2 2" xfId="8545"/>
    <cellStyle name="20% - Акцент6 121 3" xfId="8546"/>
    <cellStyle name="20% - Акцент6 122" xfId="8547"/>
    <cellStyle name="20% - Акцент6 122 2" xfId="8548"/>
    <cellStyle name="20% - Акцент6 122 2 2" xfId="8549"/>
    <cellStyle name="20% - Акцент6 122 3" xfId="8550"/>
    <cellStyle name="20% - Акцент6 123" xfId="8551"/>
    <cellStyle name="20% - Акцент6 123 2" xfId="8552"/>
    <cellStyle name="20% - Акцент6 123 2 2" xfId="8553"/>
    <cellStyle name="20% - Акцент6 123 3" xfId="8554"/>
    <cellStyle name="20% - Акцент6 124" xfId="8555"/>
    <cellStyle name="20% - Акцент6 124 2" xfId="8556"/>
    <cellStyle name="20% - Акцент6 124 2 2" xfId="8557"/>
    <cellStyle name="20% - Акцент6 124 3" xfId="8558"/>
    <cellStyle name="20% - Акцент6 125" xfId="8559"/>
    <cellStyle name="20% - Акцент6 125 2" xfId="8560"/>
    <cellStyle name="20% - Акцент6 125 2 2" xfId="8561"/>
    <cellStyle name="20% - Акцент6 125 3" xfId="8562"/>
    <cellStyle name="20% - Акцент6 126" xfId="8563"/>
    <cellStyle name="20% - Акцент6 126 2" xfId="8564"/>
    <cellStyle name="20% - Акцент6 126 2 2" xfId="8565"/>
    <cellStyle name="20% - Акцент6 126 3" xfId="8566"/>
    <cellStyle name="20% - Акцент6 127" xfId="8567"/>
    <cellStyle name="20% - Акцент6 127 2" xfId="8568"/>
    <cellStyle name="20% - Акцент6 127 2 2" xfId="8569"/>
    <cellStyle name="20% - Акцент6 127 3" xfId="8570"/>
    <cellStyle name="20% - Акцент6 128" xfId="8571"/>
    <cellStyle name="20% - Акцент6 128 2" xfId="8572"/>
    <cellStyle name="20% - Акцент6 128 2 2" xfId="8573"/>
    <cellStyle name="20% - Акцент6 128 3" xfId="8574"/>
    <cellStyle name="20% - Акцент6 129" xfId="8575"/>
    <cellStyle name="20% - Акцент6 129 2" xfId="8576"/>
    <cellStyle name="20% - Акцент6 129 2 2" xfId="8577"/>
    <cellStyle name="20% - Акцент6 129 3" xfId="8578"/>
    <cellStyle name="20% - Акцент6 13" xfId="8579"/>
    <cellStyle name="20% - Акцент6 13 2" xfId="8580"/>
    <cellStyle name="20% - Акцент6 13 2 2" xfId="8581"/>
    <cellStyle name="20% - Акцент6 13 2 2 2" xfId="8582"/>
    <cellStyle name="20% - Акцент6 13 2 3" xfId="8583"/>
    <cellStyle name="20% - Акцент6 13 3" xfId="8584"/>
    <cellStyle name="20% - Акцент6 13 3 2" xfId="8585"/>
    <cellStyle name="20% - Акцент6 13 3 2 2" xfId="8586"/>
    <cellStyle name="20% - Акцент6 13 3 3" xfId="8587"/>
    <cellStyle name="20% - Акцент6 13 4" xfId="8588"/>
    <cellStyle name="20% - Акцент6 13 4 2" xfId="8589"/>
    <cellStyle name="20% - Акцент6 13 5" xfId="8590"/>
    <cellStyle name="20% - Акцент6 130" xfId="8591"/>
    <cellStyle name="20% - Акцент6 130 2" xfId="8592"/>
    <cellStyle name="20% - Акцент6 130 2 2" xfId="8593"/>
    <cellStyle name="20% - Акцент6 130 3" xfId="8594"/>
    <cellStyle name="20% - Акцент6 131" xfId="8595"/>
    <cellStyle name="20% - Акцент6 131 2" xfId="8596"/>
    <cellStyle name="20% - Акцент6 131 2 2" xfId="8597"/>
    <cellStyle name="20% - Акцент6 131 3" xfId="8598"/>
    <cellStyle name="20% - Акцент6 132" xfId="8599"/>
    <cellStyle name="20% - Акцент6 132 2" xfId="8600"/>
    <cellStyle name="20% - Акцент6 132 2 2" xfId="8601"/>
    <cellStyle name="20% - Акцент6 132 3" xfId="8602"/>
    <cellStyle name="20% - Акцент6 133" xfId="8603"/>
    <cellStyle name="20% - Акцент6 133 2" xfId="8604"/>
    <cellStyle name="20% - Акцент6 133 2 2" xfId="8605"/>
    <cellStyle name="20% - Акцент6 133 3" xfId="8606"/>
    <cellStyle name="20% - Акцент6 134" xfId="8607"/>
    <cellStyle name="20% - Акцент6 134 2" xfId="8608"/>
    <cellStyle name="20% - Акцент6 134 2 2" xfId="8609"/>
    <cellStyle name="20% - Акцент6 134 3" xfId="8610"/>
    <cellStyle name="20% - Акцент6 135" xfId="8611"/>
    <cellStyle name="20% - Акцент6 135 2" xfId="8612"/>
    <cellStyle name="20% - Акцент6 135 2 2" xfId="8613"/>
    <cellStyle name="20% - Акцент6 135 3" xfId="8614"/>
    <cellStyle name="20% - Акцент6 136" xfId="8615"/>
    <cellStyle name="20% - Акцент6 136 2" xfId="8616"/>
    <cellStyle name="20% - Акцент6 136 2 2" xfId="8617"/>
    <cellStyle name="20% - Акцент6 136 3" xfId="8618"/>
    <cellStyle name="20% - Акцент6 137" xfId="8619"/>
    <cellStyle name="20% - Акцент6 138" xfId="8620"/>
    <cellStyle name="20% - Акцент6 14" xfId="8621"/>
    <cellStyle name="20% - Акцент6 14 2" xfId="8622"/>
    <cellStyle name="20% - Акцент6 14 2 2" xfId="8623"/>
    <cellStyle name="20% - Акцент6 14 2 2 2" xfId="8624"/>
    <cellStyle name="20% - Акцент6 14 2 3" xfId="8625"/>
    <cellStyle name="20% - Акцент6 14 3" xfId="8626"/>
    <cellStyle name="20% - Акцент6 14 3 2" xfId="8627"/>
    <cellStyle name="20% - Акцент6 14 3 2 2" xfId="8628"/>
    <cellStyle name="20% - Акцент6 14 3 3" xfId="8629"/>
    <cellStyle name="20% - Акцент6 14 4" xfId="8630"/>
    <cellStyle name="20% - Акцент6 14 4 2" xfId="8631"/>
    <cellStyle name="20% - Акцент6 14 5" xfId="8632"/>
    <cellStyle name="20% - Акцент6 15" xfId="8633"/>
    <cellStyle name="20% - Акцент6 15 2" xfId="8634"/>
    <cellStyle name="20% - Акцент6 15 2 2" xfId="8635"/>
    <cellStyle name="20% - Акцент6 15 2 2 2" xfId="8636"/>
    <cellStyle name="20% - Акцент6 15 2 3" xfId="8637"/>
    <cellStyle name="20% - Акцент6 15 3" xfId="8638"/>
    <cellStyle name="20% - Акцент6 15 3 2" xfId="8639"/>
    <cellStyle name="20% - Акцент6 15 3 2 2" xfId="8640"/>
    <cellStyle name="20% - Акцент6 15 3 3" xfId="8641"/>
    <cellStyle name="20% - Акцент6 15 4" xfId="8642"/>
    <cellStyle name="20% - Акцент6 15 4 2" xfId="8643"/>
    <cellStyle name="20% - Акцент6 15 5" xfId="8644"/>
    <cellStyle name="20% - Акцент6 16" xfId="8645"/>
    <cellStyle name="20% - Акцент6 16 2" xfId="8646"/>
    <cellStyle name="20% - Акцент6 16 2 2" xfId="8647"/>
    <cellStyle name="20% - Акцент6 16 2 2 2" xfId="8648"/>
    <cellStyle name="20% - Акцент6 16 2 3" xfId="8649"/>
    <cellStyle name="20% - Акцент6 16 3" xfId="8650"/>
    <cellStyle name="20% - Акцент6 16 3 2" xfId="8651"/>
    <cellStyle name="20% - Акцент6 16 3 2 2" xfId="8652"/>
    <cellStyle name="20% - Акцент6 16 3 3" xfId="8653"/>
    <cellStyle name="20% - Акцент6 16 4" xfId="8654"/>
    <cellStyle name="20% - Акцент6 16 4 2" xfId="8655"/>
    <cellStyle name="20% - Акцент6 16 5" xfId="8656"/>
    <cellStyle name="20% - Акцент6 17" xfId="8657"/>
    <cellStyle name="20% - Акцент6 17 2" xfId="8658"/>
    <cellStyle name="20% - Акцент6 17 2 2" xfId="8659"/>
    <cellStyle name="20% - Акцент6 17 2 2 2" xfId="8660"/>
    <cellStyle name="20% - Акцент6 17 2 3" xfId="8661"/>
    <cellStyle name="20% - Акцент6 17 3" xfId="8662"/>
    <cellStyle name="20% - Акцент6 17 3 2" xfId="8663"/>
    <cellStyle name="20% - Акцент6 17 3 2 2" xfId="8664"/>
    <cellStyle name="20% - Акцент6 17 3 3" xfId="8665"/>
    <cellStyle name="20% - Акцент6 17 4" xfId="8666"/>
    <cellStyle name="20% - Акцент6 17 4 2" xfId="8667"/>
    <cellStyle name="20% - Акцент6 17 5" xfId="8668"/>
    <cellStyle name="20% - Акцент6 18" xfId="8669"/>
    <cellStyle name="20% - Акцент6 18 2" xfId="8670"/>
    <cellStyle name="20% - Акцент6 18 2 2" xfId="8671"/>
    <cellStyle name="20% - Акцент6 18 2 2 2" xfId="8672"/>
    <cellStyle name="20% - Акцент6 18 2 3" xfId="8673"/>
    <cellStyle name="20% - Акцент6 18 3" xfId="8674"/>
    <cellStyle name="20% - Акцент6 18 3 2" xfId="8675"/>
    <cellStyle name="20% - Акцент6 18 3 2 2" xfId="8676"/>
    <cellStyle name="20% - Акцент6 18 3 3" xfId="8677"/>
    <cellStyle name="20% - Акцент6 18 4" xfId="8678"/>
    <cellStyle name="20% - Акцент6 18 4 2" xfId="8679"/>
    <cellStyle name="20% - Акцент6 18 5" xfId="8680"/>
    <cellStyle name="20% - Акцент6 19" xfId="8681"/>
    <cellStyle name="20% - Акцент6 19 2" xfId="8682"/>
    <cellStyle name="20% - Акцент6 19 2 2" xfId="8683"/>
    <cellStyle name="20% - Акцент6 19 2 2 2" xfId="8684"/>
    <cellStyle name="20% - Акцент6 19 2 3" xfId="8685"/>
    <cellStyle name="20% - Акцент6 19 3" xfId="8686"/>
    <cellStyle name="20% - Акцент6 19 3 2" xfId="8687"/>
    <cellStyle name="20% - Акцент6 19 3 2 2" xfId="8688"/>
    <cellStyle name="20% - Акцент6 19 3 3" xfId="8689"/>
    <cellStyle name="20% - Акцент6 19 4" xfId="8690"/>
    <cellStyle name="20% - Акцент6 19 4 2" xfId="8691"/>
    <cellStyle name="20% - Акцент6 19 5" xfId="8692"/>
    <cellStyle name="20% - Акцент6 2" xfId="8693"/>
    <cellStyle name="20% - Акцент6 2 10" xfId="8694"/>
    <cellStyle name="20% - Акцент6 2 10 2" xfId="8695"/>
    <cellStyle name="20% - Акцент6 2 10 2 2" xfId="8696"/>
    <cellStyle name="20% - Акцент6 2 10 3" xfId="8697"/>
    <cellStyle name="20% - Акцент6 2 11" xfId="8698"/>
    <cellStyle name="20% - Акцент6 2 11 2" xfId="8699"/>
    <cellStyle name="20% - Акцент6 2 11 2 2" xfId="8700"/>
    <cellStyle name="20% - Акцент6 2 11 3" xfId="8701"/>
    <cellStyle name="20% - Акцент6 2 12" xfId="8702"/>
    <cellStyle name="20% - Акцент6 2 12 2" xfId="8703"/>
    <cellStyle name="20% - Акцент6 2 12 2 2" xfId="8704"/>
    <cellStyle name="20% - Акцент6 2 12 3" xfId="8705"/>
    <cellStyle name="20% - Акцент6 2 13" xfId="8706"/>
    <cellStyle name="20% - Акцент6 2 13 2" xfId="8707"/>
    <cellStyle name="20% - Акцент6 2 13 2 2" xfId="8708"/>
    <cellStyle name="20% - Акцент6 2 13 3" xfId="8709"/>
    <cellStyle name="20% - Акцент6 2 14" xfId="8710"/>
    <cellStyle name="20% - Акцент6 2 14 2" xfId="8711"/>
    <cellStyle name="20% - Акцент6 2 14 2 2" xfId="8712"/>
    <cellStyle name="20% - Акцент6 2 14 3" xfId="8713"/>
    <cellStyle name="20% - Акцент6 2 15" xfId="8714"/>
    <cellStyle name="20% - Акцент6 2 15 2" xfId="8715"/>
    <cellStyle name="20% - Акцент6 2 15 2 2" xfId="8716"/>
    <cellStyle name="20% - Акцент6 2 15 3" xfId="8717"/>
    <cellStyle name="20% - Акцент6 2 16" xfId="8718"/>
    <cellStyle name="20% - Акцент6 2 16 2" xfId="8719"/>
    <cellStyle name="20% - Акцент6 2 16 2 2" xfId="8720"/>
    <cellStyle name="20% - Акцент6 2 16 3" xfId="8721"/>
    <cellStyle name="20% - Акцент6 2 17" xfId="8722"/>
    <cellStyle name="20% - Акцент6 2 17 2" xfId="8723"/>
    <cellStyle name="20% - Акцент6 2 17 2 2" xfId="8724"/>
    <cellStyle name="20% - Акцент6 2 17 3" xfId="8725"/>
    <cellStyle name="20% - Акцент6 2 18" xfId="8726"/>
    <cellStyle name="20% - Акцент6 2 18 2" xfId="8727"/>
    <cellStyle name="20% - Акцент6 2 18 2 2" xfId="8728"/>
    <cellStyle name="20% - Акцент6 2 18 3" xfId="8729"/>
    <cellStyle name="20% - Акцент6 2 19" xfId="8730"/>
    <cellStyle name="20% - Акцент6 2 19 2" xfId="8731"/>
    <cellStyle name="20% - Акцент6 2 19 2 2" xfId="8732"/>
    <cellStyle name="20% - Акцент6 2 19 3" xfId="8733"/>
    <cellStyle name="20% - Акцент6 2 2" xfId="8734"/>
    <cellStyle name="20% - Акцент6 2 2 2" xfId="8735"/>
    <cellStyle name="20% - Акцент6 2 2 2 2" xfId="8736"/>
    <cellStyle name="20% - Акцент6 2 2 2 2 2" xfId="8737"/>
    <cellStyle name="20% - Акцент6 2 2 2 3" xfId="8738"/>
    <cellStyle name="20% - Акцент6 2 2 3" xfId="8739"/>
    <cellStyle name="20% - Акцент6 2 2 3 2" xfId="8740"/>
    <cellStyle name="20% - Акцент6 2 2 3 2 2" xfId="8741"/>
    <cellStyle name="20% - Акцент6 2 2 3 3" xfId="8742"/>
    <cellStyle name="20% - Акцент6 2 2 4" xfId="8743"/>
    <cellStyle name="20% - Акцент6 2 2 4 2" xfId="8744"/>
    <cellStyle name="20% - Акцент6 2 2 5" xfId="8745"/>
    <cellStyle name="20% - Акцент6 2 20" xfId="8746"/>
    <cellStyle name="20% - Акцент6 2 20 2" xfId="8747"/>
    <cellStyle name="20% - Акцент6 2 20 2 2" xfId="8748"/>
    <cellStyle name="20% - Акцент6 2 20 3" xfId="8749"/>
    <cellStyle name="20% - Акцент6 2 21" xfId="8750"/>
    <cellStyle name="20% - Акцент6 2 21 2" xfId="8751"/>
    <cellStyle name="20% - Акцент6 2 21 2 2" xfId="8752"/>
    <cellStyle name="20% - Акцент6 2 21 3" xfId="8753"/>
    <cellStyle name="20% - Акцент6 2 22" xfId="8754"/>
    <cellStyle name="20% - Акцент6 2 22 2" xfId="8755"/>
    <cellStyle name="20% - Акцент6 2 22 2 2" xfId="8756"/>
    <cellStyle name="20% - Акцент6 2 22 3" xfId="8757"/>
    <cellStyle name="20% - Акцент6 2 23" xfId="8758"/>
    <cellStyle name="20% - Акцент6 2 23 2" xfId="8759"/>
    <cellStyle name="20% - Акцент6 2 23 2 2" xfId="8760"/>
    <cellStyle name="20% - Акцент6 2 23 3" xfId="8761"/>
    <cellStyle name="20% - Акцент6 2 24" xfId="8762"/>
    <cellStyle name="20% - Акцент6 2 24 2" xfId="8763"/>
    <cellStyle name="20% - Акцент6 2 24 2 2" xfId="8764"/>
    <cellStyle name="20% - Акцент6 2 24 3" xfId="8765"/>
    <cellStyle name="20% - Акцент6 2 25" xfId="8766"/>
    <cellStyle name="20% - Акцент6 2 25 2" xfId="8767"/>
    <cellStyle name="20% - Акцент6 2 26" xfId="8768"/>
    <cellStyle name="20% - Акцент6 2 3" xfId="8769"/>
    <cellStyle name="20% - Акцент6 2 3 2" xfId="8770"/>
    <cellStyle name="20% - Акцент6 2 3 2 2" xfId="8771"/>
    <cellStyle name="20% - Акцент6 2 3 2 2 2" xfId="8772"/>
    <cellStyle name="20% - Акцент6 2 3 2 3" xfId="8773"/>
    <cellStyle name="20% - Акцент6 2 3 3" xfId="8774"/>
    <cellStyle name="20% - Акцент6 2 3 3 2" xfId="8775"/>
    <cellStyle name="20% - Акцент6 2 3 3 2 2" xfId="8776"/>
    <cellStyle name="20% - Акцент6 2 3 3 3" xfId="8777"/>
    <cellStyle name="20% - Акцент6 2 3 4" xfId="8778"/>
    <cellStyle name="20% - Акцент6 2 3 4 2" xfId="8779"/>
    <cellStyle name="20% - Акцент6 2 3 5" xfId="8780"/>
    <cellStyle name="20% - Акцент6 2 4" xfId="8781"/>
    <cellStyle name="20% - Акцент6 2 4 2" xfId="8782"/>
    <cellStyle name="20% - Акцент6 2 4 2 2" xfId="8783"/>
    <cellStyle name="20% - Акцент6 2 4 2 2 2" xfId="8784"/>
    <cellStyle name="20% - Акцент6 2 4 2 3" xfId="8785"/>
    <cellStyle name="20% - Акцент6 2 4 3" xfId="8786"/>
    <cellStyle name="20% - Акцент6 2 4 3 2" xfId="8787"/>
    <cellStyle name="20% - Акцент6 2 4 3 2 2" xfId="8788"/>
    <cellStyle name="20% - Акцент6 2 4 3 3" xfId="8789"/>
    <cellStyle name="20% - Акцент6 2 4 4" xfId="8790"/>
    <cellStyle name="20% - Акцент6 2 4 4 2" xfId="8791"/>
    <cellStyle name="20% - Акцент6 2 4 5" xfId="8792"/>
    <cellStyle name="20% - Акцент6 2 5" xfId="8793"/>
    <cellStyle name="20% - Акцент6 2 5 2" xfId="8794"/>
    <cellStyle name="20% - Акцент6 2 5 2 2" xfId="8795"/>
    <cellStyle name="20% - Акцент6 2 5 2 2 2" xfId="8796"/>
    <cellStyle name="20% - Акцент6 2 5 2 3" xfId="8797"/>
    <cellStyle name="20% - Акцент6 2 5 3" xfId="8798"/>
    <cellStyle name="20% - Акцент6 2 5 3 2" xfId="8799"/>
    <cellStyle name="20% - Акцент6 2 5 3 2 2" xfId="8800"/>
    <cellStyle name="20% - Акцент6 2 5 3 3" xfId="8801"/>
    <cellStyle name="20% - Акцент6 2 5 4" xfId="8802"/>
    <cellStyle name="20% - Акцент6 2 5 4 2" xfId="8803"/>
    <cellStyle name="20% - Акцент6 2 5 5" xfId="8804"/>
    <cellStyle name="20% - Акцент6 2 6" xfId="8805"/>
    <cellStyle name="20% - Акцент6 2 6 2" xfId="8806"/>
    <cellStyle name="20% - Акцент6 2 6 2 2" xfId="8807"/>
    <cellStyle name="20% - Акцент6 2 6 3" xfId="8808"/>
    <cellStyle name="20% - Акцент6 2 7" xfId="8809"/>
    <cellStyle name="20% - Акцент6 2 7 2" xfId="8810"/>
    <cellStyle name="20% - Акцент6 2 7 2 2" xfId="8811"/>
    <cellStyle name="20% - Акцент6 2 7 3" xfId="8812"/>
    <cellStyle name="20% - Акцент6 2 8" xfId="8813"/>
    <cellStyle name="20% - Акцент6 2 8 2" xfId="8814"/>
    <cellStyle name="20% - Акцент6 2 8 2 2" xfId="8815"/>
    <cellStyle name="20% - Акцент6 2 8 3" xfId="8816"/>
    <cellStyle name="20% - Акцент6 2 9" xfId="8817"/>
    <cellStyle name="20% - Акцент6 2 9 2" xfId="8818"/>
    <cellStyle name="20% - Акцент6 2 9 2 2" xfId="8819"/>
    <cellStyle name="20% - Акцент6 2 9 3" xfId="8820"/>
    <cellStyle name="20% - Акцент6 20" xfId="8821"/>
    <cellStyle name="20% - Акцент6 20 2" xfId="8822"/>
    <cellStyle name="20% - Акцент6 20 2 2" xfId="8823"/>
    <cellStyle name="20% - Акцент6 20 2 2 2" xfId="8824"/>
    <cellStyle name="20% - Акцент6 20 2 3" xfId="8825"/>
    <cellStyle name="20% - Акцент6 20 3" xfId="8826"/>
    <cellStyle name="20% - Акцент6 20 3 2" xfId="8827"/>
    <cellStyle name="20% - Акцент6 20 3 2 2" xfId="8828"/>
    <cellStyle name="20% - Акцент6 20 3 3" xfId="8829"/>
    <cellStyle name="20% - Акцент6 20 4" xfId="8830"/>
    <cellStyle name="20% - Акцент6 20 4 2" xfId="8831"/>
    <cellStyle name="20% - Акцент6 20 5" xfId="8832"/>
    <cellStyle name="20% - Акцент6 21" xfId="8833"/>
    <cellStyle name="20% - Акцент6 21 2" xfId="8834"/>
    <cellStyle name="20% - Акцент6 21 2 2" xfId="8835"/>
    <cellStyle name="20% - Акцент6 21 2 2 2" xfId="8836"/>
    <cellStyle name="20% - Акцент6 21 2 3" xfId="8837"/>
    <cellStyle name="20% - Акцент6 21 3" xfId="8838"/>
    <cellStyle name="20% - Акцент6 21 3 2" xfId="8839"/>
    <cellStyle name="20% - Акцент6 21 3 2 2" xfId="8840"/>
    <cellStyle name="20% - Акцент6 21 3 3" xfId="8841"/>
    <cellStyle name="20% - Акцент6 21 4" xfId="8842"/>
    <cellStyle name="20% - Акцент6 21 4 2" xfId="8843"/>
    <cellStyle name="20% - Акцент6 21 5" xfId="8844"/>
    <cellStyle name="20% - Акцент6 22" xfId="8845"/>
    <cellStyle name="20% - Акцент6 22 2" xfId="8846"/>
    <cellStyle name="20% - Акцент6 22 2 2" xfId="8847"/>
    <cellStyle name="20% - Акцент6 22 2 2 2" xfId="8848"/>
    <cellStyle name="20% - Акцент6 22 2 3" xfId="8849"/>
    <cellStyle name="20% - Акцент6 22 3" xfId="8850"/>
    <cellStyle name="20% - Акцент6 22 3 2" xfId="8851"/>
    <cellStyle name="20% - Акцент6 22 3 2 2" xfId="8852"/>
    <cellStyle name="20% - Акцент6 22 3 3" xfId="8853"/>
    <cellStyle name="20% - Акцент6 22 4" xfId="8854"/>
    <cellStyle name="20% - Акцент6 22 4 2" xfId="8855"/>
    <cellStyle name="20% - Акцент6 22 5" xfId="8856"/>
    <cellStyle name="20% - Акцент6 23" xfId="8857"/>
    <cellStyle name="20% - Акцент6 23 2" xfId="8858"/>
    <cellStyle name="20% - Акцент6 23 2 2" xfId="8859"/>
    <cellStyle name="20% - Акцент6 23 2 2 2" xfId="8860"/>
    <cellStyle name="20% - Акцент6 23 2 3" xfId="8861"/>
    <cellStyle name="20% - Акцент6 23 3" xfId="8862"/>
    <cellStyle name="20% - Акцент6 23 3 2" xfId="8863"/>
    <cellStyle name="20% - Акцент6 23 3 2 2" xfId="8864"/>
    <cellStyle name="20% - Акцент6 23 3 3" xfId="8865"/>
    <cellStyle name="20% - Акцент6 23 4" xfId="8866"/>
    <cellStyle name="20% - Акцент6 23 4 2" xfId="8867"/>
    <cellStyle name="20% - Акцент6 23 5" xfId="8868"/>
    <cellStyle name="20% - Акцент6 24" xfId="8869"/>
    <cellStyle name="20% - Акцент6 24 2" xfId="8870"/>
    <cellStyle name="20% - Акцент6 24 2 2" xfId="8871"/>
    <cellStyle name="20% - Акцент6 24 2 2 2" xfId="8872"/>
    <cellStyle name="20% - Акцент6 24 2 3" xfId="8873"/>
    <cellStyle name="20% - Акцент6 24 3" xfId="8874"/>
    <cellStyle name="20% - Акцент6 24 3 2" xfId="8875"/>
    <cellStyle name="20% - Акцент6 24 3 2 2" xfId="8876"/>
    <cellStyle name="20% - Акцент6 24 3 3" xfId="8877"/>
    <cellStyle name="20% - Акцент6 24 4" xfId="8878"/>
    <cellStyle name="20% - Акцент6 24 4 2" xfId="8879"/>
    <cellStyle name="20% - Акцент6 24 5" xfId="8880"/>
    <cellStyle name="20% - Акцент6 25" xfId="8881"/>
    <cellStyle name="20% - Акцент6 25 2" xfId="8882"/>
    <cellStyle name="20% - Акцент6 25 2 2" xfId="8883"/>
    <cellStyle name="20% - Акцент6 25 2 2 2" xfId="8884"/>
    <cellStyle name="20% - Акцент6 25 2 3" xfId="8885"/>
    <cellStyle name="20% - Акцент6 25 3" xfId="8886"/>
    <cellStyle name="20% - Акцент6 25 3 2" xfId="8887"/>
    <cellStyle name="20% - Акцент6 25 3 2 2" xfId="8888"/>
    <cellStyle name="20% - Акцент6 25 3 3" xfId="8889"/>
    <cellStyle name="20% - Акцент6 25 4" xfId="8890"/>
    <cellStyle name="20% - Акцент6 25 4 2" xfId="8891"/>
    <cellStyle name="20% - Акцент6 25 5" xfId="8892"/>
    <cellStyle name="20% - Акцент6 26" xfId="8893"/>
    <cellStyle name="20% - Акцент6 26 2" xfId="8894"/>
    <cellStyle name="20% - Акцент6 26 2 2" xfId="8895"/>
    <cellStyle name="20% - Акцент6 26 2 2 2" xfId="8896"/>
    <cellStyle name="20% - Акцент6 26 2 3" xfId="8897"/>
    <cellStyle name="20% - Акцент6 26 3" xfId="8898"/>
    <cellStyle name="20% - Акцент6 26 3 2" xfId="8899"/>
    <cellStyle name="20% - Акцент6 26 3 2 2" xfId="8900"/>
    <cellStyle name="20% - Акцент6 26 3 3" xfId="8901"/>
    <cellStyle name="20% - Акцент6 26 4" xfId="8902"/>
    <cellStyle name="20% - Акцент6 26 4 2" xfId="8903"/>
    <cellStyle name="20% - Акцент6 26 5" xfId="8904"/>
    <cellStyle name="20% - Акцент6 27" xfId="8905"/>
    <cellStyle name="20% - Акцент6 27 2" xfId="8906"/>
    <cellStyle name="20% - Акцент6 27 2 2" xfId="8907"/>
    <cellStyle name="20% - Акцент6 27 2 2 2" xfId="8908"/>
    <cellStyle name="20% - Акцент6 27 2 3" xfId="8909"/>
    <cellStyle name="20% - Акцент6 27 3" xfId="8910"/>
    <cellStyle name="20% - Акцент6 27 3 2" xfId="8911"/>
    <cellStyle name="20% - Акцент6 27 3 2 2" xfId="8912"/>
    <cellStyle name="20% - Акцент6 27 3 3" xfId="8913"/>
    <cellStyle name="20% - Акцент6 27 4" xfId="8914"/>
    <cellStyle name="20% - Акцент6 27 4 2" xfId="8915"/>
    <cellStyle name="20% - Акцент6 27 5" xfId="8916"/>
    <cellStyle name="20% - Акцент6 28" xfId="8917"/>
    <cellStyle name="20% - Акцент6 28 2" xfId="8918"/>
    <cellStyle name="20% - Акцент6 28 2 2" xfId="8919"/>
    <cellStyle name="20% - Акцент6 28 2 2 2" xfId="8920"/>
    <cellStyle name="20% - Акцент6 28 2 3" xfId="8921"/>
    <cellStyle name="20% - Акцент6 28 3" xfId="8922"/>
    <cellStyle name="20% - Акцент6 28 3 2" xfId="8923"/>
    <cellStyle name="20% - Акцент6 28 3 2 2" xfId="8924"/>
    <cellStyle name="20% - Акцент6 28 3 3" xfId="8925"/>
    <cellStyle name="20% - Акцент6 28 4" xfId="8926"/>
    <cellStyle name="20% - Акцент6 28 4 2" xfId="8927"/>
    <cellStyle name="20% - Акцент6 28 5" xfId="8928"/>
    <cellStyle name="20% - Акцент6 29" xfId="8929"/>
    <cellStyle name="20% - Акцент6 29 2" xfId="8930"/>
    <cellStyle name="20% - Акцент6 29 2 2" xfId="8931"/>
    <cellStyle name="20% - Акцент6 29 2 2 2" xfId="8932"/>
    <cellStyle name="20% - Акцент6 29 2 3" xfId="8933"/>
    <cellStyle name="20% - Акцент6 29 3" xfId="8934"/>
    <cellStyle name="20% - Акцент6 29 3 2" xfId="8935"/>
    <cellStyle name="20% - Акцент6 29 3 2 2" xfId="8936"/>
    <cellStyle name="20% - Акцент6 29 3 3" xfId="8937"/>
    <cellStyle name="20% - Акцент6 29 4" xfId="8938"/>
    <cellStyle name="20% - Акцент6 29 4 2" xfId="8939"/>
    <cellStyle name="20% - Акцент6 29 5" xfId="8940"/>
    <cellStyle name="20% - Акцент6 3" xfId="8941"/>
    <cellStyle name="20% - Акцент6 3 2" xfId="8942"/>
    <cellStyle name="20% - Акцент6 3 2 2" xfId="8943"/>
    <cellStyle name="20% - Акцент6 3 2 2 2" xfId="8944"/>
    <cellStyle name="20% - Акцент6 3 2 2 2 2" xfId="8945"/>
    <cellStyle name="20% - Акцент6 3 2 2 3" xfId="8946"/>
    <cellStyle name="20% - Акцент6 3 2 3" xfId="8947"/>
    <cellStyle name="20% - Акцент6 3 2 3 2" xfId="8948"/>
    <cellStyle name="20% - Акцент6 3 2 3 2 2" xfId="8949"/>
    <cellStyle name="20% - Акцент6 3 2 3 3" xfId="8950"/>
    <cellStyle name="20% - Акцент6 3 2 4" xfId="8951"/>
    <cellStyle name="20% - Акцент6 3 2 4 2" xfId="8952"/>
    <cellStyle name="20% - Акцент6 3 2 5" xfId="8953"/>
    <cellStyle name="20% - Акцент6 3 3" xfId="8954"/>
    <cellStyle name="20% - Акцент6 3 3 2" xfId="8955"/>
    <cellStyle name="20% - Акцент6 3 3 2 2" xfId="8956"/>
    <cellStyle name="20% - Акцент6 3 3 2 2 2" xfId="8957"/>
    <cellStyle name="20% - Акцент6 3 3 2 3" xfId="8958"/>
    <cellStyle name="20% - Акцент6 3 3 3" xfId="8959"/>
    <cellStyle name="20% - Акцент6 3 3 3 2" xfId="8960"/>
    <cellStyle name="20% - Акцент6 3 3 3 2 2" xfId="8961"/>
    <cellStyle name="20% - Акцент6 3 3 3 3" xfId="8962"/>
    <cellStyle name="20% - Акцент6 3 3 4" xfId="8963"/>
    <cellStyle name="20% - Акцент6 3 3 4 2" xfId="8964"/>
    <cellStyle name="20% - Акцент6 3 3 5" xfId="8965"/>
    <cellStyle name="20% - Акцент6 3 4" xfId="8966"/>
    <cellStyle name="20% - Акцент6 3 4 2" xfId="8967"/>
    <cellStyle name="20% - Акцент6 3 4 2 2" xfId="8968"/>
    <cellStyle name="20% - Акцент6 3 4 2 2 2" xfId="8969"/>
    <cellStyle name="20% - Акцент6 3 4 2 3" xfId="8970"/>
    <cellStyle name="20% - Акцент6 3 4 3" xfId="8971"/>
    <cellStyle name="20% - Акцент6 3 4 3 2" xfId="8972"/>
    <cellStyle name="20% - Акцент6 3 4 3 2 2" xfId="8973"/>
    <cellStyle name="20% - Акцент6 3 4 3 3" xfId="8974"/>
    <cellStyle name="20% - Акцент6 3 4 4" xfId="8975"/>
    <cellStyle name="20% - Акцент6 3 4 4 2" xfId="8976"/>
    <cellStyle name="20% - Акцент6 3 4 5" xfId="8977"/>
    <cellStyle name="20% - Акцент6 3 5" xfId="8978"/>
    <cellStyle name="20% - Акцент6 3 5 2" xfId="8979"/>
    <cellStyle name="20% - Акцент6 3 5 2 2" xfId="8980"/>
    <cellStyle name="20% - Акцент6 3 5 2 2 2" xfId="8981"/>
    <cellStyle name="20% - Акцент6 3 5 2 3" xfId="8982"/>
    <cellStyle name="20% - Акцент6 3 5 3" xfId="8983"/>
    <cellStyle name="20% - Акцент6 3 5 3 2" xfId="8984"/>
    <cellStyle name="20% - Акцент6 3 5 3 2 2" xfId="8985"/>
    <cellStyle name="20% - Акцент6 3 5 3 3" xfId="8986"/>
    <cellStyle name="20% - Акцент6 3 5 4" xfId="8987"/>
    <cellStyle name="20% - Акцент6 3 5 4 2" xfId="8988"/>
    <cellStyle name="20% - Акцент6 3 5 5" xfId="8989"/>
    <cellStyle name="20% - Акцент6 3 6" xfId="8990"/>
    <cellStyle name="20% - Акцент6 3 6 2" xfId="8991"/>
    <cellStyle name="20% - Акцент6 3 6 2 2" xfId="8992"/>
    <cellStyle name="20% - Акцент6 3 6 3" xfId="8993"/>
    <cellStyle name="20% - Акцент6 3 7" xfId="8994"/>
    <cellStyle name="20% - Акцент6 3 7 2" xfId="8995"/>
    <cellStyle name="20% - Акцент6 3 7 2 2" xfId="8996"/>
    <cellStyle name="20% - Акцент6 3 7 3" xfId="8997"/>
    <cellStyle name="20% - Акцент6 3 8" xfId="8998"/>
    <cellStyle name="20% - Акцент6 3 8 2" xfId="8999"/>
    <cellStyle name="20% - Акцент6 3 9" xfId="9000"/>
    <cellStyle name="20% - Акцент6 30" xfId="9001"/>
    <cellStyle name="20% - Акцент6 30 2" xfId="9002"/>
    <cellStyle name="20% - Акцент6 30 2 2" xfId="9003"/>
    <cellStyle name="20% - Акцент6 30 2 2 2" xfId="9004"/>
    <cellStyle name="20% - Акцент6 30 2 3" xfId="9005"/>
    <cellStyle name="20% - Акцент6 30 3" xfId="9006"/>
    <cellStyle name="20% - Акцент6 30 3 2" xfId="9007"/>
    <cellStyle name="20% - Акцент6 30 3 2 2" xfId="9008"/>
    <cellStyle name="20% - Акцент6 30 3 3" xfId="9009"/>
    <cellStyle name="20% - Акцент6 30 4" xfId="9010"/>
    <cellStyle name="20% - Акцент6 30 4 2" xfId="9011"/>
    <cellStyle name="20% - Акцент6 30 5" xfId="9012"/>
    <cellStyle name="20% - Акцент6 31" xfId="9013"/>
    <cellStyle name="20% - Акцент6 31 2" xfId="9014"/>
    <cellStyle name="20% - Акцент6 31 2 2" xfId="9015"/>
    <cellStyle name="20% - Акцент6 31 2 2 2" xfId="9016"/>
    <cellStyle name="20% - Акцент6 31 2 3" xfId="9017"/>
    <cellStyle name="20% - Акцент6 31 3" xfId="9018"/>
    <cellStyle name="20% - Акцент6 31 3 2" xfId="9019"/>
    <cellStyle name="20% - Акцент6 31 3 2 2" xfId="9020"/>
    <cellStyle name="20% - Акцент6 31 3 3" xfId="9021"/>
    <cellStyle name="20% - Акцент6 31 4" xfId="9022"/>
    <cellStyle name="20% - Акцент6 31 4 2" xfId="9023"/>
    <cellStyle name="20% - Акцент6 31 5" xfId="9024"/>
    <cellStyle name="20% - Акцент6 32" xfId="9025"/>
    <cellStyle name="20% - Акцент6 32 2" xfId="9026"/>
    <cellStyle name="20% - Акцент6 32 2 2" xfId="9027"/>
    <cellStyle name="20% - Акцент6 32 2 2 2" xfId="9028"/>
    <cellStyle name="20% - Акцент6 32 2 3" xfId="9029"/>
    <cellStyle name="20% - Акцент6 32 3" xfId="9030"/>
    <cellStyle name="20% - Акцент6 32 3 2" xfId="9031"/>
    <cellStyle name="20% - Акцент6 32 3 2 2" xfId="9032"/>
    <cellStyle name="20% - Акцент6 32 3 3" xfId="9033"/>
    <cellStyle name="20% - Акцент6 32 4" xfId="9034"/>
    <cellStyle name="20% - Акцент6 32 4 2" xfId="9035"/>
    <cellStyle name="20% - Акцент6 32 5" xfId="9036"/>
    <cellStyle name="20% - Акцент6 33" xfId="9037"/>
    <cellStyle name="20% - Акцент6 33 2" xfId="9038"/>
    <cellStyle name="20% - Акцент6 33 2 2" xfId="9039"/>
    <cellStyle name="20% - Акцент6 33 2 2 2" xfId="9040"/>
    <cellStyle name="20% - Акцент6 33 2 3" xfId="9041"/>
    <cellStyle name="20% - Акцент6 33 3" xfId="9042"/>
    <cellStyle name="20% - Акцент6 33 3 2" xfId="9043"/>
    <cellStyle name="20% - Акцент6 33 3 2 2" xfId="9044"/>
    <cellStyle name="20% - Акцент6 33 3 3" xfId="9045"/>
    <cellStyle name="20% - Акцент6 33 4" xfId="9046"/>
    <cellStyle name="20% - Акцент6 33 4 2" xfId="9047"/>
    <cellStyle name="20% - Акцент6 33 5" xfId="9048"/>
    <cellStyle name="20% - Акцент6 34" xfId="9049"/>
    <cellStyle name="20% - Акцент6 34 2" xfId="9050"/>
    <cellStyle name="20% - Акцент6 34 2 2" xfId="9051"/>
    <cellStyle name="20% - Акцент6 34 2 2 2" xfId="9052"/>
    <cellStyle name="20% - Акцент6 34 2 3" xfId="9053"/>
    <cellStyle name="20% - Акцент6 34 3" xfId="9054"/>
    <cellStyle name="20% - Акцент6 34 3 2" xfId="9055"/>
    <cellStyle name="20% - Акцент6 34 3 2 2" xfId="9056"/>
    <cellStyle name="20% - Акцент6 34 3 3" xfId="9057"/>
    <cellStyle name="20% - Акцент6 34 4" xfId="9058"/>
    <cellStyle name="20% - Акцент6 34 4 2" xfId="9059"/>
    <cellStyle name="20% - Акцент6 34 5" xfId="9060"/>
    <cellStyle name="20% - Акцент6 35" xfId="9061"/>
    <cellStyle name="20% - Акцент6 35 2" xfId="9062"/>
    <cellStyle name="20% - Акцент6 35 2 2" xfId="9063"/>
    <cellStyle name="20% - Акцент6 35 2 2 2" xfId="9064"/>
    <cellStyle name="20% - Акцент6 35 2 3" xfId="9065"/>
    <cellStyle name="20% - Акцент6 35 3" xfId="9066"/>
    <cellStyle name="20% - Акцент6 35 3 2" xfId="9067"/>
    <cellStyle name="20% - Акцент6 35 3 2 2" xfId="9068"/>
    <cellStyle name="20% - Акцент6 35 3 3" xfId="9069"/>
    <cellStyle name="20% - Акцент6 35 4" xfId="9070"/>
    <cellStyle name="20% - Акцент6 35 4 2" xfId="9071"/>
    <cellStyle name="20% - Акцент6 35 5" xfId="9072"/>
    <cellStyle name="20% - Акцент6 36" xfId="9073"/>
    <cellStyle name="20% - Акцент6 36 2" xfId="9074"/>
    <cellStyle name="20% - Акцент6 36 2 2" xfId="9075"/>
    <cellStyle name="20% - Акцент6 36 2 2 2" xfId="9076"/>
    <cellStyle name="20% - Акцент6 36 2 3" xfId="9077"/>
    <cellStyle name="20% - Акцент6 36 3" xfId="9078"/>
    <cellStyle name="20% - Акцент6 36 3 2" xfId="9079"/>
    <cellStyle name="20% - Акцент6 36 3 2 2" xfId="9080"/>
    <cellStyle name="20% - Акцент6 36 3 3" xfId="9081"/>
    <cellStyle name="20% - Акцент6 36 4" xfId="9082"/>
    <cellStyle name="20% - Акцент6 36 4 2" xfId="9083"/>
    <cellStyle name="20% - Акцент6 36 5" xfId="9084"/>
    <cellStyle name="20% - Акцент6 37" xfId="9085"/>
    <cellStyle name="20% - Акцент6 37 2" xfId="9086"/>
    <cellStyle name="20% - Акцент6 37 2 2" xfId="9087"/>
    <cellStyle name="20% - Акцент6 37 2 2 2" xfId="9088"/>
    <cellStyle name="20% - Акцент6 37 2 3" xfId="9089"/>
    <cellStyle name="20% - Акцент6 37 3" xfId="9090"/>
    <cellStyle name="20% - Акцент6 37 3 2" xfId="9091"/>
    <cellStyle name="20% - Акцент6 37 3 2 2" xfId="9092"/>
    <cellStyle name="20% - Акцент6 37 3 3" xfId="9093"/>
    <cellStyle name="20% - Акцент6 37 4" xfId="9094"/>
    <cellStyle name="20% - Акцент6 37 4 2" xfId="9095"/>
    <cellStyle name="20% - Акцент6 37 5" xfId="9096"/>
    <cellStyle name="20% - Акцент6 38" xfId="9097"/>
    <cellStyle name="20% - Акцент6 38 2" xfId="9098"/>
    <cellStyle name="20% - Акцент6 38 2 2" xfId="9099"/>
    <cellStyle name="20% - Акцент6 38 2 2 2" xfId="9100"/>
    <cellStyle name="20% - Акцент6 38 2 3" xfId="9101"/>
    <cellStyle name="20% - Акцент6 38 3" xfId="9102"/>
    <cellStyle name="20% - Акцент6 38 3 2" xfId="9103"/>
    <cellStyle name="20% - Акцент6 38 3 2 2" xfId="9104"/>
    <cellStyle name="20% - Акцент6 38 3 3" xfId="9105"/>
    <cellStyle name="20% - Акцент6 38 4" xfId="9106"/>
    <cellStyle name="20% - Акцент6 38 4 2" xfId="9107"/>
    <cellStyle name="20% - Акцент6 38 5" xfId="9108"/>
    <cellStyle name="20% - Акцент6 39" xfId="9109"/>
    <cellStyle name="20% - Акцент6 39 2" xfId="9110"/>
    <cellStyle name="20% - Акцент6 39 2 2" xfId="9111"/>
    <cellStyle name="20% - Акцент6 39 2 2 2" xfId="9112"/>
    <cellStyle name="20% - Акцент6 39 2 3" xfId="9113"/>
    <cellStyle name="20% - Акцент6 39 3" xfId="9114"/>
    <cellStyle name="20% - Акцент6 39 3 2" xfId="9115"/>
    <cellStyle name="20% - Акцент6 39 3 2 2" xfId="9116"/>
    <cellStyle name="20% - Акцент6 39 3 3" xfId="9117"/>
    <cellStyle name="20% - Акцент6 39 4" xfId="9118"/>
    <cellStyle name="20% - Акцент6 39 4 2" xfId="9119"/>
    <cellStyle name="20% - Акцент6 39 5" xfId="9120"/>
    <cellStyle name="20% - Акцент6 4" xfId="9121"/>
    <cellStyle name="20% - Акцент6 4 2" xfId="9122"/>
    <cellStyle name="20% - Акцент6 4 2 2" xfId="9123"/>
    <cellStyle name="20% - Акцент6 4 2 2 2" xfId="9124"/>
    <cellStyle name="20% - Акцент6 4 2 2 2 2" xfId="9125"/>
    <cellStyle name="20% - Акцент6 4 2 2 3" xfId="9126"/>
    <cellStyle name="20% - Акцент6 4 2 3" xfId="9127"/>
    <cellStyle name="20% - Акцент6 4 2 3 2" xfId="9128"/>
    <cellStyle name="20% - Акцент6 4 2 3 2 2" xfId="9129"/>
    <cellStyle name="20% - Акцент6 4 2 3 3" xfId="9130"/>
    <cellStyle name="20% - Акцент6 4 2 4" xfId="9131"/>
    <cellStyle name="20% - Акцент6 4 2 4 2" xfId="9132"/>
    <cellStyle name="20% - Акцент6 4 2 5" xfId="9133"/>
    <cellStyle name="20% - Акцент6 4 3" xfId="9134"/>
    <cellStyle name="20% - Акцент6 4 3 2" xfId="9135"/>
    <cellStyle name="20% - Акцент6 4 3 2 2" xfId="9136"/>
    <cellStyle name="20% - Акцент6 4 3 2 2 2" xfId="9137"/>
    <cellStyle name="20% - Акцент6 4 3 2 3" xfId="9138"/>
    <cellStyle name="20% - Акцент6 4 3 3" xfId="9139"/>
    <cellStyle name="20% - Акцент6 4 3 3 2" xfId="9140"/>
    <cellStyle name="20% - Акцент6 4 3 3 2 2" xfId="9141"/>
    <cellStyle name="20% - Акцент6 4 3 3 3" xfId="9142"/>
    <cellStyle name="20% - Акцент6 4 3 4" xfId="9143"/>
    <cellStyle name="20% - Акцент6 4 3 4 2" xfId="9144"/>
    <cellStyle name="20% - Акцент6 4 3 5" xfId="9145"/>
    <cellStyle name="20% - Акцент6 4 4" xfId="9146"/>
    <cellStyle name="20% - Акцент6 4 4 2" xfId="9147"/>
    <cellStyle name="20% - Акцент6 4 4 2 2" xfId="9148"/>
    <cellStyle name="20% - Акцент6 4 4 2 2 2" xfId="9149"/>
    <cellStyle name="20% - Акцент6 4 4 2 3" xfId="9150"/>
    <cellStyle name="20% - Акцент6 4 4 3" xfId="9151"/>
    <cellStyle name="20% - Акцент6 4 4 3 2" xfId="9152"/>
    <cellStyle name="20% - Акцент6 4 4 3 2 2" xfId="9153"/>
    <cellStyle name="20% - Акцент6 4 4 3 3" xfId="9154"/>
    <cellStyle name="20% - Акцент6 4 4 4" xfId="9155"/>
    <cellStyle name="20% - Акцент6 4 4 4 2" xfId="9156"/>
    <cellStyle name="20% - Акцент6 4 4 5" xfId="9157"/>
    <cellStyle name="20% - Акцент6 4 5" xfId="9158"/>
    <cellStyle name="20% - Акцент6 4 5 2" xfId="9159"/>
    <cellStyle name="20% - Акцент6 4 5 2 2" xfId="9160"/>
    <cellStyle name="20% - Акцент6 4 5 2 2 2" xfId="9161"/>
    <cellStyle name="20% - Акцент6 4 5 2 3" xfId="9162"/>
    <cellStyle name="20% - Акцент6 4 5 3" xfId="9163"/>
    <cellStyle name="20% - Акцент6 4 5 3 2" xfId="9164"/>
    <cellStyle name="20% - Акцент6 4 5 3 2 2" xfId="9165"/>
    <cellStyle name="20% - Акцент6 4 5 3 3" xfId="9166"/>
    <cellStyle name="20% - Акцент6 4 5 4" xfId="9167"/>
    <cellStyle name="20% - Акцент6 4 5 4 2" xfId="9168"/>
    <cellStyle name="20% - Акцент6 4 5 5" xfId="9169"/>
    <cellStyle name="20% - Акцент6 4 6" xfId="9170"/>
    <cellStyle name="20% - Акцент6 4 6 2" xfId="9171"/>
    <cellStyle name="20% - Акцент6 4 6 2 2" xfId="9172"/>
    <cellStyle name="20% - Акцент6 4 6 3" xfId="9173"/>
    <cellStyle name="20% - Акцент6 4 7" xfId="9174"/>
    <cellStyle name="20% - Акцент6 4 7 2" xfId="9175"/>
    <cellStyle name="20% - Акцент6 4 7 2 2" xfId="9176"/>
    <cellStyle name="20% - Акцент6 4 7 3" xfId="9177"/>
    <cellStyle name="20% - Акцент6 4 8" xfId="9178"/>
    <cellStyle name="20% - Акцент6 4 8 2" xfId="9179"/>
    <cellStyle name="20% - Акцент6 4 9" xfId="9180"/>
    <cellStyle name="20% - Акцент6 40" xfId="9181"/>
    <cellStyle name="20% - Акцент6 40 2" xfId="9182"/>
    <cellStyle name="20% - Акцент6 40 2 2" xfId="9183"/>
    <cellStyle name="20% - Акцент6 40 2 2 2" xfId="9184"/>
    <cellStyle name="20% - Акцент6 40 2 3" xfId="9185"/>
    <cellStyle name="20% - Акцент6 40 3" xfId="9186"/>
    <cellStyle name="20% - Акцент6 40 3 2" xfId="9187"/>
    <cellStyle name="20% - Акцент6 40 3 2 2" xfId="9188"/>
    <cellStyle name="20% - Акцент6 40 3 3" xfId="9189"/>
    <cellStyle name="20% - Акцент6 40 4" xfId="9190"/>
    <cellStyle name="20% - Акцент6 40 4 2" xfId="9191"/>
    <cellStyle name="20% - Акцент6 40 5" xfId="9192"/>
    <cellStyle name="20% - Акцент6 41" xfId="9193"/>
    <cellStyle name="20% - Акцент6 41 2" xfId="9194"/>
    <cellStyle name="20% - Акцент6 41 2 2" xfId="9195"/>
    <cellStyle name="20% - Акцент6 41 2 2 2" xfId="9196"/>
    <cellStyle name="20% - Акцент6 41 2 3" xfId="9197"/>
    <cellStyle name="20% - Акцент6 41 3" xfId="9198"/>
    <cellStyle name="20% - Акцент6 41 3 2" xfId="9199"/>
    <cellStyle name="20% - Акцент6 41 3 2 2" xfId="9200"/>
    <cellStyle name="20% - Акцент6 41 3 3" xfId="9201"/>
    <cellStyle name="20% - Акцент6 41 4" xfId="9202"/>
    <cellStyle name="20% - Акцент6 41 4 2" xfId="9203"/>
    <cellStyle name="20% - Акцент6 41 5" xfId="9204"/>
    <cellStyle name="20% - Акцент6 42" xfId="9205"/>
    <cellStyle name="20% - Акцент6 42 2" xfId="9206"/>
    <cellStyle name="20% - Акцент6 42 2 2" xfId="9207"/>
    <cellStyle name="20% - Акцент6 42 2 2 2" xfId="9208"/>
    <cellStyle name="20% - Акцент6 42 2 3" xfId="9209"/>
    <cellStyle name="20% - Акцент6 42 3" xfId="9210"/>
    <cellStyle name="20% - Акцент6 42 3 2" xfId="9211"/>
    <cellStyle name="20% - Акцент6 42 3 2 2" xfId="9212"/>
    <cellStyle name="20% - Акцент6 42 3 3" xfId="9213"/>
    <cellStyle name="20% - Акцент6 42 4" xfId="9214"/>
    <cellStyle name="20% - Акцент6 42 4 2" xfId="9215"/>
    <cellStyle name="20% - Акцент6 42 5" xfId="9216"/>
    <cellStyle name="20% - Акцент6 43" xfId="9217"/>
    <cellStyle name="20% - Акцент6 43 2" xfId="9218"/>
    <cellStyle name="20% - Акцент6 43 2 2" xfId="9219"/>
    <cellStyle name="20% - Акцент6 43 2 2 2" xfId="9220"/>
    <cellStyle name="20% - Акцент6 43 2 3" xfId="9221"/>
    <cellStyle name="20% - Акцент6 43 3" xfId="9222"/>
    <cellStyle name="20% - Акцент6 43 3 2" xfId="9223"/>
    <cellStyle name="20% - Акцент6 43 3 2 2" xfId="9224"/>
    <cellStyle name="20% - Акцент6 43 3 3" xfId="9225"/>
    <cellStyle name="20% - Акцент6 43 4" xfId="9226"/>
    <cellStyle name="20% - Акцент6 43 4 2" xfId="9227"/>
    <cellStyle name="20% - Акцент6 43 5" xfId="9228"/>
    <cellStyle name="20% - Акцент6 44" xfId="9229"/>
    <cellStyle name="20% - Акцент6 44 2" xfId="9230"/>
    <cellStyle name="20% - Акцент6 44 2 2" xfId="9231"/>
    <cellStyle name="20% - Акцент6 44 2 2 2" xfId="9232"/>
    <cellStyle name="20% - Акцент6 44 2 3" xfId="9233"/>
    <cellStyle name="20% - Акцент6 44 3" xfId="9234"/>
    <cellStyle name="20% - Акцент6 44 3 2" xfId="9235"/>
    <cellStyle name="20% - Акцент6 44 3 2 2" xfId="9236"/>
    <cellStyle name="20% - Акцент6 44 3 3" xfId="9237"/>
    <cellStyle name="20% - Акцент6 44 4" xfId="9238"/>
    <cellStyle name="20% - Акцент6 44 4 2" xfId="9239"/>
    <cellStyle name="20% - Акцент6 44 5" xfId="9240"/>
    <cellStyle name="20% - Акцент6 45" xfId="9241"/>
    <cellStyle name="20% - Акцент6 45 2" xfId="9242"/>
    <cellStyle name="20% - Акцент6 45 2 2" xfId="9243"/>
    <cellStyle name="20% - Акцент6 45 2 2 2" xfId="9244"/>
    <cellStyle name="20% - Акцент6 45 2 3" xfId="9245"/>
    <cellStyle name="20% - Акцент6 45 3" xfId="9246"/>
    <cellStyle name="20% - Акцент6 45 3 2" xfId="9247"/>
    <cellStyle name="20% - Акцент6 45 3 2 2" xfId="9248"/>
    <cellStyle name="20% - Акцент6 45 3 3" xfId="9249"/>
    <cellStyle name="20% - Акцент6 45 4" xfId="9250"/>
    <cellStyle name="20% - Акцент6 45 4 2" xfId="9251"/>
    <cellStyle name="20% - Акцент6 45 5" xfId="9252"/>
    <cellStyle name="20% - Акцент6 46" xfId="9253"/>
    <cellStyle name="20% - Акцент6 46 2" xfId="9254"/>
    <cellStyle name="20% - Акцент6 46 2 2" xfId="9255"/>
    <cellStyle name="20% - Акцент6 46 2 2 2" xfId="9256"/>
    <cellStyle name="20% - Акцент6 46 2 3" xfId="9257"/>
    <cellStyle name="20% - Акцент6 46 3" xfId="9258"/>
    <cellStyle name="20% - Акцент6 46 3 2" xfId="9259"/>
    <cellStyle name="20% - Акцент6 46 3 2 2" xfId="9260"/>
    <cellStyle name="20% - Акцент6 46 3 3" xfId="9261"/>
    <cellStyle name="20% - Акцент6 46 4" xfId="9262"/>
    <cellStyle name="20% - Акцент6 46 4 2" xfId="9263"/>
    <cellStyle name="20% - Акцент6 46 5" xfId="9264"/>
    <cellStyle name="20% - Акцент6 47" xfId="9265"/>
    <cellStyle name="20% - Акцент6 47 2" xfId="9266"/>
    <cellStyle name="20% - Акцент6 47 2 2" xfId="9267"/>
    <cellStyle name="20% - Акцент6 47 2 2 2" xfId="9268"/>
    <cellStyle name="20% - Акцент6 47 2 3" xfId="9269"/>
    <cellStyle name="20% - Акцент6 47 3" xfId="9270"/>
    <cellStyle name="20% - Акцент6 47 3 2" xfId="9271"/>
    <cellStyle name="20% - Акцент6 47 3 2 2" xfId="9272"/>
    <cellStyle name="20% - Акцент6 47 3 3" xfId="9273"/>
    <cellStyle name="20% - Акцент6 47 4" xfId="9274"/>
    <cellStyle name="20% - Акцент6 47 4 2" xfId="9275"/>
    <cellStyle name="20% - Акцент6 47 5" xfId="9276"/>
    <cellStyle name="20% - Акцент6 48" xfId="9277"/>
    <cellStyle name="20% - Акцент6 48 2" xfId="9278"/>
    <cellStyle name="20% - Акцент6 48 2 2" xfId="9279"/>
    <cellStyle name="20% - Акцент6 48 2 2 2" xfId="9280"/>
    <cellStyle name="20% - Акцент6 48 2 3" xfId="9281"/>
    <cellStyle name="20% - Акцент6 48 3" xfId="9282"/>
    <cellStyle name="20% - Акцент6 48 3 2" xfId="9283"/>
    <cellStyle name="20% - Акцент6 48 3 2 2" xfId="9284"/>
    <cellStyle name="20% - Акцент6 48 3 3" xfId="9285"/>
    <cellStyle name="20% - Акцент6 48 4" xfId="9286"/>
    <cellStyle name="20% - Акцент6 48 4 2" xfId="9287"/>
    <cellStyle name="20% - Акцент6 48 5" xfId="9288"/>
    <cellStyle name="20% - Акцент6 49" xfId="9289"/>
    <cellStyle name="20% - Акцент6 49 2" xfId="9290"/>
    <cellStyle name="20% - Акцент6 49 2 2" xfId="9291"/>
    <cellStyle name="20% - Акцент6 49 2 2 2" xfId="9292"/>
    <cellStyle name="20% - Акцент6 49 2 3" xfId="9293"/>
    <cellStyle name="20% - Акцент6 49 3" xfId="9294"/>
    <cellStyle name="20% - Акцент6 49 3 2" xfId="9295"/>
    <cellStyle name="20% - Акцент6 49 3 2 2" xfId="9296"/>
    <cellStyle name="20% - Акцент6 49 3 3" xfId="9297"/>
    <cellStyle name="20% - Акцент6 49 4" xfId="9298"/>
    <cellStyle name="20% - Акцент6 49 4 2" xfId="9299"/>
    <cellStyle name="20% - Акцент6 49 5" xfId="9300"/>
    <cellStyle name="20% - Акцент6 5" xfId="9301"/>
    <cellStyle name="20% - Акцент6 5 2" xfId="9302"/>
    <cellStyle name="20% - Акцент6 5 2 2" xfId="9303"/>
    <cellStyle name="20% - Акцент6 5 2 2 2" xfId="9304"/>
    <cellStyle name="20% - Акцент6 5 2 2 2 2" xfId="9305"/>
    <cellStyle name="20% - Акцент6 5 2 2 3" xfId="9306"/>
    <cellStyle name="20% - Акцент6 5 2 3" xfId="9307"/>
    <cellStyle name="20% - Акцент6 5 2 3 2" xfId="9308"/>
    <cellStyle name="20% - Акцент6 5 2 3 2 2" xfId="9309"/>
    <cellStyle name="20% - Акцент6 5 2 3 3" xfId="9310"/>
    <cellStyle name="20% - Акцент6 5 2 4" xfId="9311"/>
    <cellStyle name="20% - Акцент6 5 2 4 2" xfId="9312"/>
    <cellStyle name="20% - Акцент6 5 2 5" xfId="9313"/>
    <cellStyle name="20% - Акцент6 5 3" xfId="9314"/>
    <cellStyle name="20% - Акцент6 5 3 2" xfId="9315"/>
    <cellStyle name="20% - Акцент6 5 3 2 2" xfId="9316"/>
    <cellStyle name="20% - Акцент6 5 3 2 2 2" xfId="9317"/>
    <cellStyle name="20% - Акцент6 5 3 2 3" xfId="9318"/>
    <cellStyle name="20% - Акцент6 5 3 3" xfId="9319"/>
    <cellStyle name="20% - Акцент6 5 3 3 2" xfId="9320"/>
    <cellStyle name="20% - Акцент6 5 3 3 2 2" xfId="9321"/>
    <cellStyle name="20% - Акцент6 5 3 3 3" xfId="9322"/>
    <cellStyle name="20% - Акцент6 5 3 4" xfId="9323"/>
    <cellStyle name="20% - Акцент6 5 3 4 2" xfId="9324"/>
    <cellStyle name="20% - Акцент6 5 3 5" xfId="9325"/>
    <cellStyle name="20% - Акцент6 5 4" xfId="9326"/>
    <cellStyle name="20% - Акцент6 5 4 2" xfId="9327"/>
    <cellStyle name="20% - Акцент6 5 4 2 2" xfId="9328"/>
    <cellStyle name="20% - Акцент6 5 4 2 2 2" xfId="9329"/>
    <cellStyle name="20% - Акцент6 5 4 2 3" xfId="9330"/>
    <cellStyle name="20% - Акцент6 5 4 3" xfId="9331"/>
    <cellStyle name="20% - Акцент6 5 4 3 2" xfId="9332"/>
    <cellStyle name="20% - Акцент6 5 4 3 2 2" xfId="9333"/>
    <cellStyle name="20% - Акцент6 5 4 3 3" xfId="9334"/>
    <cellStyle name="20% - Акцент6 5 4 4" xfId="9335"/>
    <cellStyle name="20% - Акцент6 5 4 4 2" xfId="9336"/>
    <cellStyle name="20% - Акцент6 5 4 5" xfId="9337"/>
    <cellStyle name="20% - Акцент6 5 5" xfId="9338"/>
    <cellStyle name="20% - Акцент6 5 5 2" xfId="9339"/>
    <cellStyle name="20% - Акцент6 5 5 2 2" xfId="9340"/>
    <cellStyle name="20% - Акцент6 5 5 2 2 2" xfId="9341"/>
    <cellStyle name="20% - Акцент6 5 5 2 3" xfId="9342"/>
    <cellStyle name="20% - Акцент6 5 5 3" xfId="9343"/>
    <cellStyle name="20% - Акцент6 5 5 3 2" xfId="9344"/>
    <cellStyle name="20% - Акцент6 5 5 3 2 2" xfId="9345"/>
    <cellStyle name="20% - Акцент6 5 5 3 3" xfId="9346"/>
    <cellStyle name="20% - Акцент6 5 5 4" xfId="9347"/>
    <cellStyle name="20% - Акцент6 5 5 4 2" xfId="9348"/>
    <cellStyle name="20% - Акцент6 5 5 5" xfId="9349"/>
    <cellStyle name="20% - Акцент6 5 6" xfId="9350"/>
    <cellStyle name="20% - Акцент6 5 6 2" xfId="9351"/>
    <cellStyle name="20% - Акцент6 5 6 2 2" xfId="9352"/>
    <cellStyle name="20% - Акцент6 5 6 3" xfId="9353"/>
    <cellStyle name="20% - Акцент6 5 7" xfId="9354"/>
    <cellStyle name="20% - Акцент6 5 7 2" xfId="9355"/>
    <cellStyle name="20% - Акцент6 5 7 2 2" xfId="9356"/>
    <cellStyle name="20% - Акцент6 5 7 3" xfId="9357"/>
    <cellStyle name="20% - Акцент6 5 8" xfId="9358"/>
    <cellStyle name="20% - Акцент6 5 8 2" xfId="9359"/>
    <cellStyle name="20% - Акцент6 5 9" xfId="9360"/>
    <cellStyle name="20% - Акцент6 50" xfId="9361"/>
    <cellStyle name="20% - Акцент6 50 2" xfId="9362"/>
    <cellStyle name="20% - Акцент6 50 2 2" xfId="9363"/>
    <cellStyle name="20% - Акцент6 50 2 2 2" xfId="9364"/>
    <cellStyle name="20% - Акцент6 50 2 3" xfId="9365"/>
    <cellStyle name="20% - Акцент6 50 3" xfId="9366"/>
    <cellStyle name="20% - Акцент6 50 3 2" xfId="9367"/>
    <cellStyle name="20% - Акцент6 50 3 2 2" xfId="9368"/>
    <cellStyle name="20% - Акцент6 50 3 3" xfId="9369"/>
    <cellStyle name="20% - Акцент6 50 4" xfId="9370"/>
    <cellStyle name="20% - Акцент6 50 4 2" xfId="9371"/>
    <cellStyle name="20% - Акцент6 50 5" xfId="9372"/>
    <cellStyle name="20% - Акцент6 51" xfId="9373"/>
    <cellStyle name="20% - Акцент6 51 2" xfId="9374"/>
    <cellStyle name="20% - Акцент6 51 2 2" xfId="9375"/>
    <cellStyle name="20% - Акцент6 51 2 2 2" xfId="9376"/>
    <cellStyle name="20% - Акцент6 51 2 3" xfId="9377"/>
    <cellStyle name="20% - Акцент6 51 3" xfId="9378"/>
    <cellStyle name="20% - Акцент6 51 3 2" xfId="9379"/>
    <cellStyle name="20% - Акцент6 51 3 2 2" xfId="9380"/>
    <cellStyle name="20% - Акцент6 51 3 3" xfId="9381"/>
    <cellStyle name="20% - Акцент6 51 4" xfId="9382"/>
    <cellStyle name="20% - Акцент6 51 4 2" xfId="9383"/>
    <cellStyle name="20% - Акцент6 51 5" xfId="9384"/>
    <cellStyle name="20% - Акцент6 52" xfId="9385"/>
    <cellStyle name="20% - Акцент6 52 2" xfId="9386"/>
    <cellStyle name="20% - Акцент6 52 2 2" xfId="9387"/>
    <cellStyle name="20% - Акцент6 52 2 2 2" xfId="9388"/>
    <cellStyle name="20% - Акцент6 52 2 3" xfId="9389"/>
    <cellStyle name="20% - Акцент6 52 3" xfId="9390"/>
    <cellStyle name="20% - Акцент6 52 3 2" xfId="9391"/>
    <cellStyle name="20% - Акцент6 52 3 2 2" xfId="9392"/>
    <cellStyle name="20% - Акцент6 52 3 3" xfId="9393"/>
    <cellStyle name="20% - Акцент6 52 4" xfId="9394"/>
    <cellStyle name="20% - Акцент6 52 4 2" xfId="9395"/>
    <cellStyle name="20% - Акцент6 52 5" xfId="9396"/>
    <cellStyle name="20% - Акцент6 53" xfId="9397"/>
    <cellStyle name="20% - Акцент6 53 2" xfId="9398"/>
    <cellStyle name="20% - Акцент6 53 2 2" xfId="9399"/>
    <cellStyle name="20% - Акцент6 53 2 2 2" xfId="9400"/>
    <cellStyle name="20% - Акцент6 53 2 3" xfId="9401"/>
    <cellStyle name="20% - Акцент6 53 3" xfId="9402"/>
    <cellStyle name="20% - Акцент6 53 3 2" xfId="9403"/>
    <cellStyle name="20% - Акцент6 53 3 2 2" xfId="9404"/>
    <cellStyle name="20% - Акцент6 53 3 3" xfId="9405"/>
    <cellStyle name="20% - Акцент6 53 4" xfId="9406"/>
    <cellStyle name="20% - Акцент6 53 4 2" xfId="9407"/>
    <cellStyle name="20% - Акцент6 53 5" xfId="9408"/>
    <cellStyle name="20% - Акцент6 54" xfId="9409"/>
    <cellStyle name="20% - Акцент6 54 2" xfId="9410"/>
    <cellStyle name="20% - Акцент6 54 2 2" xfId="9411"/>
    <cellStyle name="20% - Акцент6 54 2 2 2" xfId="9412"/>
    <cellStyle name="20% - Акцент6 54 2 3" xfId="9413"/>
    <cellStyle name="20% - Акцент6 54 3" xfId="9414"/>
    <cellStyle name="20% - Акцент6 54 3 2" xfId="9415"/>
    <cellStyle name="20% - Акцент6 54 3 2 2" xfId="9416"/>
    <cellStyle name="20% - Акцент6 54 3 3" xfId="9417"/>
    <cellStyle name="20% - Акцент6 54 4" xfId="9418"/>
    <cellStyle name="20% - Акцент6 54 4 2" xfId="9419"/>
    <cellStyle name="20% - Акцент6 54 5" xfId="9420"/>
    <cellStyle name="20% - Акцент6 55" xfId="9421"/>
    <cellStyle name="20% - Акцент6 55 2" xfId="9422"/>
    <cellStyle name="20% - Акцент6 55 2 2" xfId="9423"/>
    <cellStyle name="20% - Акцент6 55 2 2 2" xfId="9424"/>
    <cellStyle name="20% - Акцент6 55 2 3" xfId="9425"/>
    <cellStyle name="20% - Акцент6 55 3" xfId="9426"/>
    <cellStyle name="20% - Акцент6 55 3 2" xfId="9427"/>
    <cellStyle name="20% - Акцент6 55 3 2 2" xfId="9428"/>
    <cellStyle name="20% - Акцент6 55 3 3" xfId="9429"/>
    <cellStyle name="20% - Акцент6 55 4" xfId="9430"/>
    <cellStyle name="20% - Акцент6 55 4 2" xfId="9431"/>
    <cellStyle name="20% - Акцент6 55 5" xfId="9432"/>
    <cellStyle name="20% - Акцент6 56" xfId="9433"/>
    <cellStyle name="20% - Акцент6 56 2" xfId="9434"/>
    <cellStyle name="20% - Акцент6 56 2 2" xfId="9435"/>
    <cellStyle name="20% - Акцент6 56 2 2 2" xfId="9436"/>
    <cellStyle name="20% - Акцент6 56 2 3" xfId="9437"/>
    <cellStyle name="20% - Акцент6 56 3" xfId="9438"/>
    <cellStyle name="20% - Акцент6 56 3 2" xfId="9439"/>
    <cellStyle name="20% - Акцент6 56 3 2 2" xfId="9440"/>
    <cellStyle name="20% - Акцент6 56 3 3" xfId="9441"/>
    <cellStyle name="20% - Акцент6 56 4" xfId="9442"/>
    <cellStyle name="20% - Акцент6 56 4 2" xfId="9443"/>
    <cellStyle name="20% - Акцент6 56 5" xfId="9444"/>
    <cellStyle name="20% - Акцент6 57" xfId="9445"/>
    <cellStyle name="20% - Акцент6 57 2" xfId="9446"/>
    <cellStyle name="20% - Акцент6 57 2 2" xfId="9447"/>
    <cellStyle name="20% - Акцент6 57 2 2 2" xfId="9448"/>
    <cellStyle name="20% - Акцент6 57 2 3" xfId="9449"/>
    <cellStyle name="20% - Акцент6 57 3" xfId="9450"/>
    <cellStyle name="20% - Акцент6 57 3 2" xfId="9451"/>
    <cellStyle name="20% - Акцент6 57 3 2 2" xfId="9452"/>
    <cellStyle name="20% - Акцент6 57 3 3" xfId="9453"/>
    <cellStyle name="20% - Акцент6 57 4" xfId="9454"/>
    <cellStyle name="20% - Акцент6 57 4 2" xfId="9455"/>
    <cellStyle name="20% - Акцент6 57 5" xfId="9456"/>
    <cellStyle name="20% - Акцент6 58" xfId="9457"/>
    <cellStyle name="20% - Акцент6 58 2" xfId="9458"/>
    <cellStyle name="20% - Акцент6 58 2 2" xfId="9459"/>
    <cellStyle name="20% - Акцент6 58 2 2 2" xfId="9460"/>
    <cellStyle name="20% - Акцент6 58 2 3" xfId="9461"/>
    <cellStyle name="20% - Акцент6 58 3" xfId="9462"/>
    <cellStyle name="20% - Акцент6 58 3 2" xfId="9463"/>
    <cellStyle name="20% - Акцент6 58 3 2 2" xfId="9464"/>
    <cellStyle name="20% - Акцент6 58 3 3" xfId="9465"/>
    <cellStyle name="20% - Акцент6 58 4" xfId="9466"/>
    <cellStyle name="20% - Акцент6 58 4 2" xfId="9467"/>
    <cellStyle name="20% - Акцент6 58 5" xfId="9468"/>
    <cellStyle name="20% - Акцент6 59" xfId="9469"/>
    <cellStyle name="20% - Акцент6 59 2" xfId="9470"/>
    <cellStyle name="20% - Акцент6 59 2 2" xfId="9471"/>
    <cellStyle name="20% - Акцент6 59 2 2 2" xfId="9472"/>
    <cellStyle name="20% - Акцент6 59 2 3" xfId="9473"/>
    <cellStyle name="20% - Акцент6 59 3" xfId="9474"/>
    <cellStyle name="20% - Акцент6 59 3 2" xfId="9475"/>
    <cellStyle name="20% - Акцент6 59 3 2 2" xfId="9476"/>
    <cellStyle name="20% - Акцент6 59 3 3" xfId="9477"/>
    <cellStyle name="20% - Акцент6 59 4" xfId="9478"/>
    <cellStyle name="20% - Акцент6 59 4 2" xfId="9479"/>
    <cellStyle name="20% - Акцент6 59 5" xfId="9480"/>
    <cellStyle name="20% - Акцент6 6" xfId="9481"/>
    <cellStyle name="20% - Акцент6 6 2" xfId="9482"/>
    <cellStyle name="20% - Акцент6 6 2 2" xfId="9483"/>
    <cellStyle name="20% - Акцент6 6 2 2 2" xfId="9484"/>
    <cellStyle name="20% - Акцент6 6 2 2 2 2" xfId="9485"/>
    <cellStyle name="20% - Акцент6 6 2 2 3" xfId="9486"/>
    <cellStyle name="20% - Акцент6 6 2 3" xfId="9487"/>
    <cellStyle name="20% - Акцент6 6 2 3 2" xfId="9488"/>
    <cellStyle name="20% - Акцент6 6 2 3 2 2" xfId="9489"/>
    <cellStyle name="20% - Акцент6 6 2 3 3" xfId="9490"/>
    <cellStyle name="20% - Акцент6 6 2 4" xfId="9491"/>
    <cellStyle name="20% - Акцент6 6 2 4 2" xfId="9492"/>
    <cellStyle name="20% - Акцент6 6 2 5" xfId="9493"/>
    <cellStyle name="20% - Акцент6 6 3" xfId="9494"/>
    <cellStyle name="20% - Акцент6 6 3 2" xfId="9495"/>
    <cellStyle name="20% - Акцент6 6 3 2 2" xfId="9496"/>
    <cellStyle name="20% - Акцент6 6 3 2 2 2" xfId="9497"/>
    <cellStyle name="20% - Акцент6 6 3 2 3" xfId="9498"/>
    <cellStyle name="20% - Акцент6 6 3 3" xfId="9499"/>
    <cellStyle name="20% - Акцент6 6 3 3 2" xfId="9500"/>
    <cellStyle name="20% - Акцент6 6 3 3 2 2" xfId="9501"/>
    <cellStyle name="20% - Акцент6 6 3 3 3" xfId="9502"/>
    <cellStyle name="20% - Акцент6 6 3 4" xfId="9503"/>
    <cellStyle name="20% - Акцент6 6 3 4 2" xfId="9504"/>
    <cellStyle name="20% - Акцент6 6 3 5" xfId="9505"/>
    <cellStyle name="20% - Акцент6 6 4" xfId="9506"/>
    <cellStyle name="20% - Акцент6 6 4 2" xfId="9507"/>
    <cellStyle name="20% - Акцент6 6 4 2 2" xfId="9508"/>
    <cellStyle name="20% - Акцент6 6 4 2 2 2" xfId="9509"/>
    <cellStyle name="20% - Акцент6 6 4 2 3" xfId="9510"/>
    <cellStyle name="20% - Акцент6 6 4 3" xfId="9511"/>
    <cellStyle name="20% - Акцент6 6 4 3 2" xfId="9512"/>
    <cellStyle name="20% - Акцент6 6 4 3 2 2" xfId="9513"/>
    <cellStyle name="20% - Акцент6 6 4 3 3" xfId="9514"/>
    <cellStyle name="20% - Акцент6 6 4 4" xfId="9515"/>
    <cellStyle name="20% - Акцент6 6 4 4 2" xfId="9516"/>
    <cellStyle name="20% - Акцент6 6 4 5" xfId="9517"/>
    <cellStyle name="20% - Акцент6 6 5" xfId="9518"/>
    <cellStyle name="20% - Акцент6 6 5 2" xfId="9519"/>
    <cellStyle name="20% - Акцент6 6 5 2 2" xfId="9520"/>
    <cellStyle name="20% - Акцент6 6 5 2 2 2" xfId="9521"/>
    <cellStyle name="20% - Акцент6 6 5 2 3" xfId="9522"/>
    <cellStyle name="20% - Акцент6 6 5 3" xfId="9523"/>
    <cellStyle name="20% - Акцент6 6 5 3 2" xfId="9524"/>
    <cellStyle name="20% - Акцент6 6 5 3 2 2" xfId="9525"/>
    <cellStyle name="20% - Акцент6 6 5 3 3" xfId="9526"/>
    <cellStyle name="20% - Акцент6 6 5 4" xfId="9527"/>
    <cellStyle name="20% - Акцент6 6 5 4 2" xfId="9528"/>
    <cellStyle name="20% - Акцент6 6 5 5" xfId="9529"/>
    <cellStyle name="20% - Акцент6 6 6" xfId="9530"/>
    <cellStyle name="20% - Акцент6 6 6 2" xfId="9531"/>
    <cellStyle name="20% - Акцент6 6 6 2 2" xfId="9532"/>
    <cellStyle name="20% - Акцент6 6 6 3" xfId="9533"/>
    <cellStyle name="20% - Акцент6 6 7" xfId="9534"/>
    <cellStyle name="20% - Акцент6 6 7 2" xfId="9535"/>
    <cellStyle name="20% - Акцент6 6 7 2 2" xfId="9536"/>
    <cellStyle name="20% - Акцент6 6 7 3" xfId="9537"/>
    <cellStyle name="20% - Акцент6 6 8" xfId="9538"/>
    <cellStyle name="20% - Акцент6 6 8 2" xfId="9539"/>
    <cellStyle name="20% - Акцент6 6 9" xfId="9540"/>
    <cellStyle name="20% - Акцент6 60" xfId="9541"/>
    <cellStyle name="20% - Акцент6 60 2" xfId="9542"/>
    <cellStyle name="20% - Акцент6 60 2 2" xfId="9543"/>
    <cellStyle name="20% - Акцент6 60 2 2 2" xfId="9544"/>
    <cellStyle name="20% - Акцент6 60 2 3" xfId="9545"/>
    <cellStyle name="20% - Акцент6 60 3" xfId="9546"/>
    <cellStyle name="20% - Акцент6 60 3 2" xfId="9547"/>
    <cellStyle name="20% - Акцент6 60 3 2 2" xfId="9548"/>
    <cellStyle name="20% - Акцент6 60 3 3" xfId="9549"/>
    <cellStyle name="20% - Акцент6 60 4" xfId="9550"/>
    <cellStyle name="20% - Акцент6 60 4 2" xfId="9551"/>
    <cellStyle name="20% - Акцент6 60 5" xfId="9552"/>
    <cellStyle name="20% - Акцент6 61" xfId="9553"/>
    <cellStyle name="20% - Акцент6 61 2" xfId="9554"/>
    <cellStyle name="20% - Акцент6 61 2 2" xfId="9555"/>
    <cellStyle name="20% - Акцент6 61 2 2 2" xfId="9556"/>
    <cellStyle name="20% - Акцент6 61 2 3" xfId="9557"/>
    <cellStyle name="20% - Акцент6 61 3" xfId="9558"/>
    <cellStyle name="20% - Акцент6 61 3 2" xfId="9559"/>
    <cellStyle name="20% - Акцент6 61 3 2 2" xfId="9560"/>
    <cellStyle name="20% - Акцент6 61 3 3" xfId="9561"/>
    <cellStyle name="20% - Акцент6 61 4" xfId="9562"/>
    <cellStyle name="20% - Акцент6 61 4 2" xfId="9563"/>
    <cellStyle name="20% - Акцент6 61 5" xfId="9564"/>
    <cellStyle name="20% - Акцент6 62" xfId="9565"/>
    <cellStyle name="20% - Акцент6 62 2" xfId="9566"/>
    <cellStyle name="20% - Акцент6 62 2 2" xfId="9567"/>
    <cellStyle name="20% - Акцент6 62 2 2 2" xfId="9568"/>
    <cellStyle name="20% - Акцент6 62 2 3" xfId="9569"/>
    <cellStyle name="20% - Акцент6 62 3" xfId="9570"/>
    <cellStyle name="20% - Акцент6 62 3 2" xfId="9571"/>
    <cellStyle name="20% - Акцент6 62 3 2 2" xfId="9572"/>
    <cellStyle name="20% - Акцент6 62 3 3" xfId="9573"/>
    <cellStyle name="20% - Акцент6 62 4" xfId="9574"/>
    <cellStyle name="20% - Акцент6 62 4 2" xfId="9575"/>
    <cellStyle name="20% - Акцент6 62 5" xfId="9576"/>
    <cellStyle name="20% - Акцент6 63" xfId="9577"/>
    <cellStyle name="20% - Акцент6 63 2" xfId="9578"/>
    <cellStyle name="20% - Акцент6 63 2 2" xfId="9579"/>
    <cellStyle name="20% - Акцент6 63 2 2 2" xfId="9580"/>
    <cellStyle name="20% - Акцент6 63 2 3" xfId="9581"/>
    <cellStyle name="20% - Акцент6 63 3" xfId="9582"/>
    <cellStyle name="20% - Акцент6 63 3 2" xfId="9583"/>
    <cellStyle name="20% - Акцент6 63 3 2 2" xfId="9584"/>
    <cellStyle name="20% - Акцент6 63 3 3" xfId="9585"/>
    <cellStyle name="20% - Акцент6 63 4" xfId="9586"/>
    <cellStyle name="20% - Акцент6 63 4 2" xfId="9587"/>
    <cellStyle name="20% - Акцент6 63 5" xfId="9588"/>
    <cellStyle name="20% - Акцент6 64" xfId="9589"/>
    <cellStyle name="20% - Акцент6 64 2" xfId="9590"/>
    <cellStyle name="20% - Акцент6 64 2 2" xfId="9591"/>
    <cellStyle name="20% - Акцент6 64 2 2 2" xfId="9592"/>
    <cellStyle name="20% - Акцент6 64 2 3" xfId="9593"/>
    <cellStyle name="20% - Акцент6 64 3" xfId="9594"/>
    <cellStyle name="20% - Акцент6 64 3 2" xfId="9595"/>
    <cellStyle name="20% - Акцент6 64 3 2 2" xfId="9596"/>
    <cellStyle name="20% - Акцент6 64 3 3" xfId="9597"/>
    <cellStyle name="20% - Акцент6 64 4" xfId="9598"/>
    <cellStyle name="20% - Акцент6 64 4 2" xfId="9599"/>
    <cellStyle name="20% - Акцент6 64 5" xfId="9600"/>
    <cellStyle name="20% - Акцент6 65" xfId="9601"/>
    <cellStyle name="20% - Акцент6 65 2" xfId="9602"/>
    <cellStyle name="20% - Акцент6 65 2 2" xfId="9603"/>
    <cellStyle name="20% - Акцент6 65 2 2 2" xfId="9604"/>
    <cellStyle name="20% - Акцент6 65 2 3" xfId="9605"/>
    <cellStyle name="20% - Акцент6 65 3" xfId="9606"/>
    <cellStyle name="20% - Акцент6 65 3 2" xfId="9607"/>
    <cellStyle name="20% - Акцент6 65 3 2 2" xfId="9608"/>
    <cellStyle name="20% - Акцент6 65 3 3" xfId="9609"/>
    <cellStyle name="20% - Акцент6 65 4" xfId="9610"/>
    <cellStyle name="20% - Акцент6 65 4 2" xfId="9611"/>
    <cellStyle name="20% - Акцент6 65 5" xfId="9612"/>
    <cellStyle name="20% - Акцент6 66" xfId="9613"/>
    <cellStyle name="20% - Акцент6 66 2" xfId="9614"/>
    <cellStyle name="20% - Акцент6 66 2 2" xfId="9615"/>
    <cellStyle name="20% - Акцент6 66 2 2 2" xfId="9616"/>
    <cellStyle name="20% - Акцент6 66 2 3" xfId="9617"/>
    <cellStyle name="20% - Акцент6 66 3" xfId="9618"/>
    <cellStyle name="20% - Акцент6 66 3 2" xfId="9619"/>
    <cellStyle name="20% - Акцент6 66 3 2 2" xfId="9620"/>
    <cellStyle name="20% - Акцент6 66 3 3" xfId="9621"/>
    <cellStyle name="20% - Акцент6 66 4" xfId="9622"/>
    <cellStyle name="20% - Акцент6 66 4 2" xfId="9623"/>
    <cellStyle name="20% - Акцент6 66 5" xfId="9624"/>
    <cellStyle name="20% - Акцент6 67" xfId="9625"/>
    <cellStyle name="20% - Акцент6 67 2" xfId="9626"/>
    <cellStyle name="20% - Акцент6 67 2 2" xfId="9627"/>
    <cellStyle name="20% - Акцент6 67 2 2 2" xfId="9628"/>
    <cellStyle name="20% - Акцент6 67 2 3" xfId="9629"/>
    <cellStyle name="20% - Акцент6 67 3" xfId="9630"/>
    <cellStyle name="20% - Акцент6 67 3 2" xfId="9631"/>
    <cellStyle name="20% - Акцент6 67 3 2 2" xfId="9632"/>
    <cellStyle name="20% - Акцент6 67 3 3" xfId="9633"/>
    <cellStyle name="20% - Акцент6 67 4" xfId="9634"/>
    <cellStyle name="20% - Акцент6 67 4 2" xfId="9635"/>
    <cellStyle name="20% - Акцент6 67 5" xfId="9636"/>
    <cellStyle name="20% - Акцент6 68" xfId="9637"/>
    <cellStyle name="20% - Акцент6 68 2" xfId="9638"/>
    <cellStyle name="20% - Акцент6 68 2 2" xfId="9639"/>
    <cellStyle name="20% - Акцент6 68 2 2 2" xfId="9640"/>
    <cellStyle name="20% - Акцент6 68 2 3" xfId="9641"/>
    <cellStyle name="20% - Акцент6 68 3" xfId="9642"/>
    <cellStyle name="20% - Акцент6 68 3 2" xfId="9643"/>
    <cellStyle name="20% - Акцент6 68 3 2 2" xfId="9644"/>
    <cellStyle name="20% - Акцент6 68 3 3" xfId="9645"/>
    <cellStyle name="20% - Акцент6 68 4" xfId="9646"/>
    <cellStyle name="20% - Акцент6 68 4 2" xfId="9647"/>
    <cellStyle name="20% - Акцент6 68 5" xfId="9648"/>
    <cellStyle name="20% - Акцент6 69" xfId="9649"/>
    <cellStyle name="20% - Акцент6 69 2" xfId="9650"/>
    <cellStyle name="20% - Акцент6 69 2 2" xfId="9651"/>
    <cellStyle name="20% - Акцент6 69 2 2 2" xfId="9652"/>
    <cellStyle name="20% - Акцент6 69 2 3" xfId="9653"/>
    <cellStyle name="20% - Акцент6 69 3" xfId="9654"/>
    <cellStyle name="20% - Акцент6 69 3 2" xfId="9655"/>
    <cellStyle name="20% - Акцент6 69 3 2 2" xfId="9656"/>
    <cellStyle name="20% - Акцент6 69 3 3" xfId="9657"/>
    <cellStyle name="20% - Акцент6 69 4" xfId="9658"/>
    <cellStyle name="20% - Акцент6 69 4 2" xfId="9659"/>
    <cellStyle name="20% - Акцент6 69 5" xfId="9660"/>
    <cellStyle name="20% - Акцент6 7" xfId="9661"/>
    <cellStyle name="20% - Акцент6 7 2" xfId="9662"/>
    <cellStyle name="20% - Акцент6 7 2 2" xfId="9663"/>
    <cellStyle name="20% - Акцент6 7 2 2 2" xfId="9664"/>
    <cellStyle name="20% - Акцент6 7 2 2 2 2" xfId="9665"/>
    <cellStyle name="20% - Акцент6 7 2 2 3" xfId="9666"/>
    <cellStyle name="20% - Акцент6 7 2 3" xfId="9667"/>
    <cellStyle name="20% - Акцент6 7 2 3 2" xfId="9668"/>
    <cellStyle name="20% - Акцент6 7 2 3 2 2" xfId="9669"/>
    <cellStyle name="20% - Акцент6 7 2 3 3" xfId="9670"/>
    <cellStyle name="20% - Акцент6 7 2 4" xfId="9671"/>
    <cellStyle name="20% - Акцент6 7 2 4 2" xfId="9672"/>
    <cellStyle name="20% - Акцент6 7 2 5" xfId="9673"/>
    <cellStyle name="20% - Акцент6 7 3" xfId="9674"/>
    <cellStyle name="20% - Акцент6 7 3 2" xfId="9675"/>
    <cellStyle name="20% - Акцент6 7 3 2 2" xfId="9676"/>
    <cellStyle name="20% - Акцент6 7 3 2 2 2" xfId="9677"/>
    <cellStyle name="20% - Акцент6 7 3 2 3" xfId="9678"/>
    <cellStyle name="20% - Акцент6 7 3 3" xfId="9679"/>
    <cellStyle name="20% - Акцент6 7 3 3 2" xfId="9680"/>
    <cellStyle name="20% - Акцент6 7 3 3 2 2" xfId="9681"/>
    <cellStyle name="20% - Акцент6 7 3 3 3" xfId="9682"/>
    <cellStyle name="20% - Акцент6 7 3 4" xfId="9683"/>
    <cellStyle name="20% - Акцент6 7 3 4 2" xfId="9684"/>
    <cellStyle name="20% - Акцент6 7 3 5" xfId="9685"/>
    <cellStyle name="20% - Акцент6 7 4" xfId="9686"/>
    <cellStyle name="20% - Акцент6 7 4 2" xfId="9687"/>
    <cellStyle name="20% - Акцент6 7 4 2 2" xfId="9688"/>
    <cellStyle name="20% - Акцент6 7 4 2 2 2" xfId="9689"/>
    <cellStyle name="20% - Акцент6 7 4 2 3" xfId="9690"/>
    <cellStyle name="20% - Акцент6 7 4 3" xfId="9691"/>
    <cellStyle name="20% - Акцент6 7 4 3 2" xfId="9692"/>
    <cellStyle name="20% - Акцент6 7 4 3 2 2" xfId="9693"/>
    <cellStyle name="20% - Акцент6 7 4 3 3" xfId="9694"/>
    <cellStyle name="20% - Акцент6 7 4 4" xfId="9695"/>
    <cellStyle name="20% - Акцент6 7 4 4 2" xfId="9696"/>
    <cellStyle name="20% - Акцент6 7 4 5" xfId="9697"/>
    <cellStyle name="20% - Акцент6 7 5" xfId="9698"/>
    <cellStyle name="20% - Акцент6 7 5 2" xfId="9699"/>
    <cellStyle name="20% - Акцент6 7 5 2 2" xfId="9700"/>
    <cellStyle name="20% - Акцент6 7 5 2 2 2" xfId="9701"/>
    <cellStyle name="20% - Акцент6 7 5 2 3" xfId="9702"/>
    <cellStyle name="20% - Акцент6 7 5 3" xfId="9703"/>
    <cellStyle name="20% - Акцент6 7 5 3 2" xfId="9704"/>
    <cellStyle name="20% - Акцент6 7 5 3 2 2" xfId="9705"/>
    <cellStyle name="20% - Акцент6 7 5 3 3" xfId="9706"/>
    <cellStyle name="20% - Акцент6 7 5 4" xfId="9707"/>
    <cellStyle name="20% - Акцент6 7 5 4 2" xfId="9708"/>
    <cellStyle name="20% - Акцент6 7 5 5" xfId="9709"/>
    <cellStyle name="20% - Акцент6 7 6" xfId="9710"/>
    <cellStyle name="20% - Акцент6 7 6 2" xfId="9711"/>
    <cellStyle name="20% - Акцент6 7 6 2 2" xfId="9712"/>
    <cellStyle name="20% - Акцент6 7 6 3" xfId="9713"/>
    <cellStyle name="20% - Акцент6 7 7" xfId="9714"/>
    <cellStyle name="20% - Акцент6 7 7 2" xfId="9715"/>
    <cellStyle name="20% - Акцент6 7 7 2 2" xfId="9716"/>
    <cellStyle name="20% - Акцент6 7 7 3" xfId="9717"/>
    <cellStyle name="20% - Акцент6 7 8" xfId="9718"/>
    <cellStyle name="20% - Акцент6 7 8 2" xfId="9719"/>
    <cellStyle name="20% - Акцент6 7 9" xfId="9720"/>
    <cellStyle name="20% - Акцент6 70" xfId="9721"/>
    <cellStyle name="20% - Акцент6 70 2" xfId="9722"/>
    <cellStyle name="20% - Акцент6 70 2 2" xfId="9723"/>
    <cellStyle name="20% - Акцент6 70 2 2 2" xfId="9724"/>
    <cellStyle name="20% - Акцент6 70 2 3" xfId="9725"/>
    <cellStyle name="20% - Акцент6 70 3" xfId="9726"/>
    <cellStyle name="20% - Акцент6 70 3 2" xfId="9727"/>
    <cellStyle name="20% - Акцент6 70 3 2 2" xfId="9728"/>
    <cellStyle name="20% - Акцент6 70 3 3" xfId="9729"/>
    <cellStyle name="20% - Акцент6 70 4" xfId="9730"/>
    <cellStyle name="20% - Акцент6 70 4 2" xfId="9731"/>
    <cellStyle name="20% - Акцент6 70 5" xfId="9732"/>
    <cellStyle name="20% - Акцент6 71" xfId="9733"/>
    <cellStyle name="20% - Акцент6 71 2" xfId="9734"/>
    <cellStyle name="20% - Акцент6 71 2 2" xfId="9735"/>
    <cellStyle name="20% - Акцент6 71 2 2 2" xfId="9736"/>
    <cellStyle name="20% - Акцент6 71 2 3" xfId="9737"/>
    <cellStyle name="20% - Акцент6 71 3" xfId="9738"/>
    <cellStyle name="20% - Акцент6 71 3 2" xfId="9739"/>
    <cellStyle name="20% - Акцент6 71 3 2 2" xfId="9740"/>
    <cellStyle name="20% - Акцент6 71 3 3" xfId="9741"/>
    <cellStyle name="20% - Акцент6 71 4" xfId="9742"/>
    <cellStyle name="20% - Акцент6 71 4 2" xfId="9743"/>
    <cellStyle name="20% - Акцент6 71 5" xfId="9744"/>
    <cellStyle name="20% - Акцент6 72" xfId="9745"/>
    <cellStyle name="20% - Акцент6 72 2" xfId="9746"/>
    <cellStyle name="20% - Акцент6 72 2 2" xfId="9747"/>
    <cellStyle name="20% - Акцент6 72 2 2 2" xfId="9748"/>
    <cellStyle name="20% - Акцент6 72 2 3" xfId="9749"/>
    <cellStyle name="20% - Акцент6 72 3" xfId="9750"/>
    <cellStyle name="20% - Акцент6 72 3 2" xfId="9751"/>
    <cellStyle name="20% - Акцент6 72 3 2 2" xfId="9752"/>
    <cellStyle name="20% - Акцент6 72 3 3" xfId="9753"/>
    <cellStyle name="20% - Акцент6 72 4" xfId="9754"/>
    <cellStyle name="20% - Акцент6 72 4 2" xfId="9755"/>
    <cellStyle name="20% - Акцент6 72 5" xfId="9756"/>
    <cellStyle name="20% - Акцент6 73" xfId="9757"/>
    <cellStyle name="20% - Акцент6 73 2" xfId="9758"/>
    <cellStyle name="20% - Акцент6 73 2 2" xfId="9759"/>
    <cellStyle name="20% - Акцент6 73 2 2 2" xfId="9760"/>
    <cellStyle name="20% - Акцент6 73 2 3" xfId="9761"/>
    <cellStyle name="20% - Акцент6 73 3" xfId="9762"/>
    <cellStyle name="20% - Акцент6 73 3 2" xfId="9763"/>
    <cellStyle name="20% - Акцент6 73 3 2 2" xfId="9764"/>
    <cellStyle name="20% - Акцент6 73 3 3" xfId="9765"/>
    <cellStyle name="20% - Акцент6 73 4" xfId="9766"/>
    <cellStyle name="20% - Акцент6 73 4 2" xfId="9767"/>
    <cellStyle name="20% - Акцент6 73 5" xfId="9768"/>
    <cellStyle name="20% - Акцент6 74" xfId="9769"/>
    <cellStyle name="20% - Акцент6 74 2" xfId="9770"/>
    <cellStyle name="20% - Акцент6 74 2 2" xfId="9771"/>
    <cellStyle name="20% - Акцент6 74 2 2 2" xfId="9772"/>
    <cellStyle name="20% - Акцент6 74 2 3" xfId="9773"/>
    <cellStyle name="20% - Акцент6 74 3" xfId="9774"/>
    <cellStyle name="20% - Акцент6 74 3 2" xfId="9775"/>
    <cellStyle name="20% - Акцент6 74 3 2 2" xfId="9776"/>
    <cellStyle name="20% - Акцент6 74 3 3" xfId="9777"/>
    <cellStyle name="20% - Акцент6 74 4" xfId="9778"/>
    <cellStyle name="20% - Акцент6 74 4 2" xfId="9779"/>
    <cellStyle name="20% - Акцент6 74 5" xfId="9780"/>
    <cellStyle name="20% - Акцент6 75" xfId="9781"/>
    <cellStyle name="20% - Акцент6 75 2" xfId="9782"/>
    <cellStyle name="20% - Акцент6 75 2 2" xfId="9783"/>
    <cellStyle name="20% - Акцент6 75 2 2 2" xfId="9784"/>
    <cellStyle name="20% - Акцент6 75 2 3" xfId="9785"/>
    <cellStyle name="20% - Акцент6 75 3" xfId="9786"/>
    <cellStyle name="20% - Акцент6 75 3 2" xfId="9787"/>
    <cellStyle name="20% - Акцент6 75 3 2 2" xfId="9788"/>
    <cellStyle name="20% - Акцент6 75 3 3" xfId="9789"/>
    <cellStyle name="20% - Акцент6 75 4" xfId="9790"/>
    <cellStyle name="20% - Акцент6 75 4 2" xfId="9791"/>
    <cellStyle name="20% - Акцент6 75 5" xfId="9792"/>
    <cellStyle name="20% - Акцент6 76" xfId="9793"/>
    <cellStyle name="20% - Акцент6 76 2" xfId="9794"/>
    <cellStyle name="20% - Акцент6 76 2 2" xfId="9795"/>
    <cellStyle name="20% - Акцент6 76 2 2 2" xfId="9796"/>
    <cellStyle name="20% - Акцент6 76 2 3" xfId="9797"/>
    <cellStyle name="20% - Акцент6 76 3" xfId="9798"/>
    <cellStyle name="20% - Акцент6 76 3 2" xfId="9799"/>
    <cellStyle name="20% - Акцент6 76 3 2 2" xfId="9800"/>
    <cellStyle name="20% - Акцент6 76 3 3" xfId="9801"/>
    <cellStyle name="20% - Акцент6 76 4" xfId="9802"/>
    <cellStyle name="20% - Акцент6 76 4 2" xfId="9803"/>
    <cellStyle name="20% - Акцент6 76 5" xfId="9804"/>
    <cellStyle name="20% - Акцент6 77" xfId="9805"/>
    <cellStyle name="20% - Акцент6 77 2" xfId="9806"/>
    <cellStyle name="20% - Акцент6 77 2 2" xfId="9807"/>
    <cellStyle name="20% - Акцент6 77 2 2 2" xfId="9808"/>
    <cellStyle name="20% - Акцент6 77 2 3" xfId="9809"/>
    <cellStyle name="20% - Акцент6 77 3" xfId="9810"/>
    <cellStyle name="20% - Акцент6 77 3 2" xfId="9811"/>
    <cellStyle name="20% - Акцент6 77 3 2 2" xfId="9812"/>
    <cellStyle name="20% - Акцент6 77 3 3" xfId="9813"/>
    <cellStyle name="20% - Акцент6 77 4" xfId="9814"/>
    <cellStyle name="20% - Акцент6 77 4 2" xfId="9815"/>
    <cellStyle name="20% - Акцент6 77 5" xfId="9816"/>
    <cellStyle name="20% - Акцент6 78" xfId="9817"/>
    <cellStyle name="20% - Акцент6 78 2" xfId="9818"/>
    <cellStyle name="20% - Акцент6 78 2 2" xfId="9819"/>
    <cellStyle name="20% - Акцент6 78 2 2 2" xfId="9820"/>
    <cellStyle name="20% - Акцент6 78 2 3" xfId="9821"/>
    <cellStyle name="20% - Акцент6 78 3" xfId="9822"/>
    <cellStyle name="20% - Акцент6 78 3 2" xfId="9823"/>
    <cellStyle name="20% - Акцент6 78 3 2 2" xfId="9824"/>
    <cellStyle name="20% - Акцент6 78 3 3" xfId="9825"/>
    <cellStyle name="20% - Акцент6 78 4" xfId="9826"/>
    <cellStyle name="20% - Акцент6 78 4 2" xfId="9827"/>
    <cellStyle name="20% - Акцент6 78 5" xfId="9828"/>
    <cellStyle name="20% - Акцент6 79" xfId="9829"/>
    <cellStyle name="20% - Акцент6 79 2" xfId="9830"/>
    <cellStyle name="20% - Акцент6 79 2 2" xfId="9831"/>
    <cellStyle name="20% - Акцент6 79 2 2 2" xfId="9832"/>
    <cellStyle name="20% - Акцент6 79 2 3" xfId="9833"/>
    <cellStyle name="20% - Акцент6 79 3" xfId="9834"/>
    <cellStyle name="20% - Акцент6 79 3 2" xfId="9835"/>
    <cellStyle name="20% - Акцент6 79 3 2 2" xfId="9836"/>
    <cellStyle name="20% - Акцент6 79 3 3" xfId="9837"/>
    <cellStyle name="20% - Акцент6 79 4" xfId="9838"/>
    <cellStyle name="20% - Акцент6 79 4 2" xfId="9839"/>
    <cellStyle name="20% - Акцент6 79 5" xfId="9840"/>
    <cellStyle name="20% - Акцент6 8" xfId="9841"/>
    <cellStyle name="20% - Акцент6 8 2" xfId="9842"/>
    <cellStyle name="20% - Акцент6 8 2 2" xfId="9843"/>
    <cellStyle name="20% - Акцент6 8 2 2 2" xfId="9844"/>
    <cellStyle name="20% - Акцент6 8 2 2 2 2" xfId="9845"/>
    <cellStyle name="20% - Акцент6 8 2 2 3" xfId="9846"/>
    <cellStyle name="20% - Акцент6 8 2 3" xfId="9847"/>
    <cellStyle name="20% - Акцент6 8 2 3 2" xfId="9848"/>
    <cellStyle name="20% - Акцент6 8 2 3 2 2" xfId="9849"/>
    <cellStyle name="20% - Акцент6 8 2 3 3" xfId="9850"/>
    <cellStyle name="20% - Акцент6 8 2 4" xfId="9851"/>
    <cellStyle name="20% - Акцент6 8 2 4 2" xfId="9852"/>
    <cellStyle name="20% - Акцент6 8 2 5" xfId="9853"/>
    <cellStyle name="20% - Акцент6 8 3" xfId="9854"/>
    <cellStyle name="20% - Акцент6 8 3 2" xfId="9855"/>
    <cellStyle name="20% - Акцент6 8 3 2 2" xfId="9856"/>
    <cellStyle name="20% - Акцент6 8 3 2 2 2" xfId="9857"/>
    <cellStyle name="20% - Акцент6 8 3 2 3" xfId="9858"/>
    <cellStyle name="20% - Акцент6 8 3 3" xfId="9859"/>
    <cellStyle name="20% - Акцент6 8 3 3 2" xfId="9860"/>
    <cellStyle name="20% - Акцент6 8 3 3 2 2" xfId="9861"/>
    <cellStyle name="20% - Акцент6 8 3 3 3" xfId="9862"/>
    <cellStyle name="20% - Акцент6 8 3 4" xfId="9863"/>
    <cellStyle name="20% - Акцент6 8 3 4 2" xfId="9864"/>
    <cellStyle name="20% - Акцент6 8 3 5" xfId="9865"/>
    <cellStyle name="20% - Акцент6 8 4" xfId="9866"/>
    <cellStyle name="20% - Акцент6 8 4 2" xfId="9867"/>
    <cellStyle name="20% - Акцент6 8 4 2 2" xfId="9868"/>
    <cellStyle name="20% - Акцент6 8 4 2 2 2" xfId="9869"/>
    <cellStyle name="20% - Акцент6 8 4 2 3" xfId="9870"/>
    <cellStyle name="20% - Акцент6 8 4 3" xfId="9871"/>
    <cellStyle name="20% - Акцент6 8 4 3 2" xfId="9872"/>
    <cellStyle name="20% - Акцент6 8 4 3 2 2" xfId="9873"/>
    <cellStyle name="20% - Акцент6 8 4 3 3" xfId="9874"/>
    <cellStyle name="20% - Акцент6 8 4 4" xfId="9875"/>
    <cellStyle name="20% - Акцент6 8 4 4 2" xfId="9876"/>
    <cellStyle name="20% - Акцент6 8 4 5" xfId="9877"/>
    <cellStyle name="20% - Акцент6 8 5" xfId="9878"/>
    <cellStyle name="20% - Акцент6 8 5 2" xfId="9879"/>
    <cellStyle name="20% - Акцент6 8 5 2 2" xfId="9880"/>
    <cellStyle name="20% - Акцент6 8 5 2 2 2" xfId="9881"/>
    <cellStyle name="20% - Акцент6 8 5 2 3" xfId="9882"/>
    <cellStyle name="20% - Акцент6 8 5 3" xfId="9883"/>
    <cellStyle name="20% - Акцент6 8 5 3 2" xfId="9884"/>
    <cellStyle name="20% - Акцент6 8 5 3 2 2" xfId="9885"/>
    <cellStyle name="20% - Акцент6 8 5 3 3" xfId="9886"/>
    <cellStyle name="20% - Акцент6 8 5 4" xfId="9887"/>
    <cellStyle name="20% - Акцент6 8 5 4 2" xfId="9888"/>
    <cellStyle name="20% - Акцент6 8 5 5" xfId="9889"/>
    <cellStyle name="20% - Акцент6 8 6" xfId="9890"/>
    <cellStyle name="20% - Акцент6 8 6 2" xfId="9891"/>
    <cellStyle name="20% - Акцент6 8 6 2 2" xfId="9892"/>
    <cellStyle name="20% - Акцент6 8 6 3" xfId="9893"/>
    <cellStyle name="20% - Акцент6 8 7" xfId="9894"/>
    <cellStyle name="20% - Акцент6 8 7 2" xfId="9895"/>
    <cellStyle name="20% - Акцент6 8 7 2 2" xfId="9896"/>
    <cellStyle name="20% - Акцент6 8 7 3" xfId="9897"/>
    <cellStyle name="20% - Акцент6 8 8" xfId="9898"/>
    <cellStyle name="20% - Акцент6 8 8 2" xfId="9899"/>
    <cellStyle name="20% - Акцент6 8 9" xfId="9900"/>
    <cellStyle name="20% - Акцент6 80" xfId="9901"/>
    <cellStyle name="20% - Акцент6 80 2" xfId="9902"/>
    <cellStyle name="20% - Акцент6 80 2 2" xfId="9903"/>
    <cellStyle name="20% - Акцент6 80 2 2 2" xfId="9904"/>
    <cellStyle name="20% - Акцент6 80 2 3" xfId="9905"/>
    <cellStyle name="20% - Акцент6 80 3" xfId="9906"/>
    <cellStyle name="20% - Акцент6 80 3 2" xfId="9907"/>
    <cellStyle name="20% - Акцент6 80 3 2 2" xfId="9908"/>
    <cellStyle name="20% - Акцент6 80 3 3" xfId="9909"/>
    <cellStyle name="20% - Акцент6 80 4" xfId="9910"/>
    <cellStyle name="20% - Акцент6 80 4 2" xfId="9911"/>
    <cellStyle name="20% - Акцент6 80 5" xfId="9912"/>
    <cellStyle name="20% - Акцент6 81" xfId="9913"/>
    <cellStyle name="20% - Акцент6 81 2" xfId="9914"/>
    <cellStyle name="20% - Акцент6 81 2 2" xfId="9915"/>
    <cellStyle name="20% - Акцент6 81 2 2 2" xfId="9916"/>
    <cellStyle name="20% - Акцент6 81 2 3" xfId="9917"/>
    <cellStyle name="20% - Акцент6 81 3" xfId="9918"/>
    <cellStyle name="20% - Акцент6 81 3 2" xfId="9919"/>
    <cellStyle name="20% - Акцент6 81 3 2 2" xfId="9920"/>
    <cellStyle name="20% - Акцент6 81 3 3" xfId="9921"/>
    <cellStyle name="20% - Акцент6 81 4" xfId="9922"/>
    <cellStyle name="20% - Акцент6 81 4 2" xfId="9923"/>
    <cellStyle name="20% - Акцент6 81 5" xfId="9924"/>
    <cellStyle name="20% - Акцент6 82" xfId="9925"/>
    <cellStyle name="20% - Акцент6 82 2" xfId="9926"/>
    <cellStyle name="20% - Акцент6 82 2 2" xfId="9927"/>
    <cellStyle name="20% - Акцент6 82 2 2 2" xfId="9928"/>
    <cellStyle name="20% - Акцент6 82 2 3" xfId="9929"/>
    <cellStyle name="20% - Акцент6 82 3" xfId="9930"/>
    <cellStyle name="20% - Акцент6 82 3 2" xfId="9931"/>
    <cellStyle name="20% - Акцент6 82 3 2 2" xfId="9932"/>
    <cellStyle name="20% - Акцент6 82 3 3" xfId="9933"/>
    <cellStyle name="20% - Акцент6 82 4" xfId="9934"/>
    <cellStyle name="20% - Акцент6 82 4 2" xfId="9935"/>
    <cellStyle name="20% - Акцент6 82 5" xfId="9936"/>
    <cellStyle name="20% - Акцент6 83" xfId="9937"/>
    <cellStyle name="20% - Акцент6 83 2" xfId="9938"/>
    <cellStyle name="20% - Акцент6 83 2 2" xfId="9939"/>
    <cellStyle name="20% - Акцент6 83 2 2 2" xfId="9940"/>
    <cellStyle name="20% - Акцент6 83 2 3" xfId="9941"/>
    <cellStyle name="20% - Акцент6 83 3" xfId="9942"/>
    <cellStyle name="20% - Акцент6 83 3 2" xfId="9943"/>
    <cellStyle name="20% - Акцент6 83 3 2 2" xfId="9944"/>
    <cellStyle name="20% - Акцент6 83 3 3" xfId="9945"/>
    <cellStyle name="20% - Акцент6 83 4" xfId="9946"/>
    <cellStyle name="20% - Акцент6 83 4 2" xfId="9947"/>
    <cellStyle name="20% - Акцент6 83 5" xfId="9948"/>
    <cellStyle name="20% - Акцент6 84" xfId="9949"/>
    <cellStyle name="20% - Акцент6 84 2" xfId="9950"/>
    <cellStyle name="20% - Акцент6 84 2 2" xfId="9951"/>
    <cellStyle name="20% - Акцент6 84 2 2 2" xfId="9952"/>
    <cellStyle name="20% - Акцент6 84 2 3" xfId="9953"/>
    <cellStyle name="20% - Акцент6 84 3" xfId="9954"/>
    <cellStyle name="20% - Акцент6 84 3 2" xfId="9955"/>
    <cellStyle name="20% - Акцент6 84 3 2 2" xfId="9956"/>
    <cellStyle name="20% - Акцент6 84 3 3" xfId="9957"/>
    <cellStyle name="20% - Акцент6 84 4" xfId="9958"/>
    <cellStyle name="20% - Акцент6 84 4 2" xfId="9959"/>
    <cellStyle name="20% - Акцент6 84 5" xfId="9960"/>
    <cellStyle name="20% - Акцент6 85" xfId="9961"/>
    <cellStyle name="20% - Акцент6 85 2" xfId="9962"/>
    <cellStyle name="20% - Акцент6 85 2 2" xfId="9963"/>
    <cellStyle name="20% - Акцент6 85 2 2 2" xfId="9964"/>
    <cellStyle name="20% - Акцент6 85 2 3" xfId="9965"/>
    <cellStyle name="20% - Акцент6 85 3" xfId="9966"/>
    <cellStyle name="20% - Акцент6 85 3 2" xfId="9967"/>
    <cellStyle name="20% - Акцент6 85 3 2 2" xfId="9968"/>
    <cellStyle name="20% - Акцент6 85 3 3" xfId="9969"/>
    <cellStyle name="20% - Акцент6 85 4" xfId="9970"/>
    <cellStyle name="20% - Акцент6 85 4 2" xfId="9971"/>
    <cellStyle name="20% - Акцент6 85 5" xfId="9972"/>
    <cellStyle name="20% - Акцент6 86" xfId="9973"/>
    <cellStyle name="20% - Акцент6 86 2" xfId="9974"/>
    <cellStyle name="20% - Акцент6 86 2 2" xfId="9975"/>
    <cellStyle name="20% - Акцент6 86 2 2 2" xfId="9976"/>
    <cellStyle name="20% - Акцент6 86 2 3" xfId="9977"/>
    <cellStyle name="20% - Акцент6 86 3" xfId="9978"/>
    <cellStyle name="20% - Акцент6 86 3 2" xfId="9979"/>
    <cellStyle name="20% - Акцент6 86 3 2 2" xfId="9980"/>
    <cellStyle name="20% - Акцент6 86 3 3" xfId="9981"/>
    <cellStyle name="20% - Акцент6 86 4" xfId="9982"/>
    <cellStyle name="20% - Акцент6 86 4 2" xfId="9983"/>
    <cellStyle name="20% - Акцент6 86 5" xfId="9984"/>
    <cellStyle name="20% - Акцент6 87" xfId="9985"/>
    <cellStyle name="20% - Акцент6 87 2" xfId="9986"/>
    <cellStyle name="20% - Акцент6 87 2 2" xfId="9987"/>
    <cellStyle name="20% - Акцент6 87 2 2 2" xfId="9988"/>
    <cellStyle name="20% - Акцент6 87 2 3" xfId="9989"/>
    <cellStyle name="20% - Акцент6 87 3" xfId="9990"/>
    <cellStyle name="20% - Акцент6 87 3 2" xfId="9991"/>
    <cellStyle name="20% - Акцент6 87 3 2 2" xfId="9992"/>
    <cellStyle name="20% - Акцент6 87 3 3" xfId="9993"/>
    <cellStyle name="20% - Акцент6 87 4" xfId="9994"/>
    <cellStyle name="20% - Акцент6 87 4 2" xfId="9995"/>
    <cellStyle name="20% - Акцент6 87 5" xfId="9996"/>
    <cellStyle name="20% - Акцент6 88" xfId="9997"/>
    <cellStyle name="20% - Акцент6 88 2" xfId="9998"/>
    <cellStyle name="20% - Акцент6 88 2 2" xfId="9999"/>
    <cellStyle name="20% - Акцент6 88 3" xfId="10000"/>
    <cellStyle name="20% - Акцент6 89" xfId="10001"/>
    <cellStyle name="20% - Акцент6 89 2" xfId="10002"/>
    <cellStyle name="20% - Акцент6 89 2 2" xfId="10003"/>
    <cellStyle name="20% - Акцент6 89 3" xfId="10004"/>
    <cellStyle name="20% - Акцент6 9" xfId="10005"/>
    <cellStyle name="20% - Акцент6 9 2" xfId="10006"/>
    <cellStyle name="20% - Акцент6 9 2 2" xfId="10007"/>
    <cellStyle name="20% - Акцент6 9 2 2 2" xfId="10008"/>
    <cellStyle name="20% - Акцент6 9 2 2 2 2" xfId="10009"/>
    <cellStyle name="20% - Акцент6 9 2 2 3" xfId="10010"/>
    <cellStyle name="20% - Акцент6 9 2 3" xfId="10011"/>
    <cellStyle name="20% - Акцент6 9 2 3 2" xfId="10012"/>
    <cellStyle name="20% - Акцент6 9 2 3 2 2" xfId="10013"/>
    <cellStyle name="20% - Акцент6 9 2 3 3" xfId="10014"/>
    <cellStyle name="20% - Акцент6 9 2 4" xfId="10015"/>
    <cellStyle name="20% - Акцент6 9 2 4 2" xfId="10016"/>
    <cellStyle name="20% - Акцент6 9 2 5" xfId="10017"/>
    <cellStyle name="20% - Акцент6 9 3" xfId="10018"/>
    <cellStyle name="20% - Акцент6 9 3 2" xfId="10019"/>
    <cellStyle name="20% - Акцент6 9 3 2 2" xfId="10020"/>
    <cellStyle name="20% - Акцент6 9 3 2 2 2" xfId="10021"/>
    <cellStyle name="20% - Акцент6 9 3 2 3" xfId="10022"/>
    <cellStyle name="20% - Акцент6 9 3 3" xfId="10023"/>
    <cellStyle name="20% - Акцент6 9 3 3 2" xfId="10024"/>
    <cellStyle name="20% - Акцент6 9 3 3 2 2" xfId="10025"/>
    <cellStyle name="20% - Акцент6 9 3 3 3" xfId="10026"/>
    <cellStyle name="20% - Акцент6 9 3 4" xfId="10027"/>
    <cellStyle name="20% - Акцент6 9 3 4 2" xfId="10028"/>
    <cellStyle name="20% - Акцент6 9 3 5" xfId="10029"/>
    <cellStyle name="20% - Акцент6 9 4" xfId="10030"/>
    <cellStyle name="20% - Акцент6 9 4 2" xfId="10031"/>
    <cellStyle name="20% - Акцент6 9 4 2 2" xfId="10032"/>
    <cellStyle name="20% - Акцент6 9 4 2 2 2" xfId="10033"/>
    <cellStyle name="20% - Акцент6 9 4 2 3" xfId="10034"/>
    <cellStyle name="20% - Акцент6 9 4 3" xfId="10035"/>
    <cellStyle name="20% - Акцент6 9 4 3 2" xfId="10036"/>
    <cellStyle name="20% - Акцент6 9 4 3 2 2" xfId="10037"/>
    <cellStyle name="20% - Акцент6 9 4 3 3" xfId="10038"/>
    <cellStyle name="20% - Акцент6 9 4 4" xfId="10039"/>
    <cellStyle name="20% - Акцент6 9 4 4 2" xfId="10040"/>
    <cellStyle name="20% - Акцент6 9 4 5" xfId="10041"/>
    <cellStyle name="20% - Акцент6 9 5" xfId="10042"/>
    <cellStyle name="20% - Акцент6 9 5 2" xfId="10043"/>
    <cellStyle name="20% - Акцент6 9 5 2 2" xfId="10044"/>
    <cellStyle name="20% - Акцент6 9 5 2 2 2" xfId="10045"/>
    <cellStyle name="20% - Акцент6 9 5 2 3" xfId="10046"/>
    <cellStyle name="20% - Акцент6 9 5 3" xfId="10047"/>
    <cellStyle name="20% - Акцент6 9 5 3 2" xfId="10048"/>
    <cellStyle name="20% - Акцент6 9 5 3 2 2" xfId="10049"/>
    <cellStyle name="20% - Акцент6 9 5 3 3" xfId="10050"/>
    <cellStyle name="20% - Акцент6 9 5 4" xfId="10051"/>
    <cellStyle name="20% - Акцент6 9 5 4 2" xfId="10052"/>
    <cellStyle name="20% - Акцент6 9 5 5" xfId="10053"/>
    <cellStyle name="20% - Акцент6 9 6" xfId="10054"/>
    <cellStyle name="20% - Акцент6 9 6 2" xfId="10055"/>
    <cellStyle name="20% - Акцент6 9 6 2 2" xfId="10056"/>
    <cellStyle name="20% - Акцент6 9 6 3" xfId="10057"/>
    <cellStyle name="20% - Акцент6 9 7" xfId="10058"/>
    <cellStyle name="20% - Акцент6 9 7 2" xfId="10059"/>
    <cellStyle name="20% - Акцент6 9 7 2 2" xfId="10060"/>
    <cellStyle name="20% - Акцент6 9 7 3" xfId="10061"/>
    <cellStyle name="20% - Акцент6 9 8" xfId="10062"/>
    <cellStyle name="20% - Акцент6 9 8 2" xfId="10063"/>
    <cellStyle name="20% - Акцент6 9 9" xfId="10064"/>
    <cellStyle name="20% - Акцент6 90" xfId="10065"/>
    <cellStyle name="20% - Акцент6 90 2" xfId="10066"/>
    <cellStyle name="20% - Акцент6 90 2 2" xfId="10067"/>
    <cellStyle name="20% - Акцент6 90 3" xfId="10068"/>
    <cellStyle name="20% - Акцент6 91" xfId="10069"/>
    <cellStyle name="20% - Акцент6 91 2" xfId="10070"/>
    <cellStyle name="20% - Акцент6 91 2 2" xfId="10071"/>
    <cellStyle name="20% - Акцент6 91 3" xfId="10072"/>
    <cellStyle name="20% - Акцент6 92" xfId="10073"/>
    <cellStyle name="20% - Акцент6 92 2" xfId="10074"/>
    <cellStyle name="20% - Акцент6 92 2 2" xfId="10075"/>
    <cellStyle name="20% - Акцент6 92 3" xfId="10076"/>
    <cellStyle name="20% - Акцент6 93" xfId="10077"/>
    <cellStyle name="20% - Акцент6 93 2" xfId="10078"/>
    <cellStyle name="20% - Акцент6 93 2 2" xfId="10079"/>
    <cellStyle name="20% - Акцент6 93 3" xfId="10080"/>
    <cellStyle name="20% - Акцент6 94" xfId="10081"/>
    <cellStyle name="20% - Акцент6 94 2" xfId="10082"/>
    <cellStyle name="20% - Акцент6 94 2 2" xfId="10083"/>
    <cellStyle name="20% - Акцент6 94 3" xfId="10084"/>
    <cellStyle name="20% - Акцент6 95" xfId="10085"/>
    <cellStyle name="20% - Акцент6 95 2" xfId="10086"/>
    <cellStyle name="20% - Акцент6 95 2 2" xfId="10087"/>
    <cellStyle name="20% - Акцент6 95 3" xfId="10088"/>
    <cellStyle name="20% - Акцент6 96" xfId="10089"/>
    <cellStyle name="20% - Акцент6 96 2" xfId="10090"/>
    <cellStyle name="20% - Акцент6 96 2 2" xfId="10091"/>
    <cellStyle name="20% - Акцент6 96 3" xfId="10092"/>
    <cellStyle name="20% - Акцент6 97" xfId="10093"/>
    <cellStyle name="20% - Акцент6 97 2" xfId="10094"/>
    <cellStyle name="20% - Акцент6 97 2 2" xfId="10095"/>
    <cellStyle name="20% - Акцент6 97 3" xfId="10096"/>
    <cellStyle name="20% - Акцент6 98" xfId="10097"/>
    <cellStyle name="20% - Акцент6 98 2" xfId="10098"/>
    <cellStyle name="20% - Акцент6 98 2 2" xfId="10099"/>
    <cellStyle name="20% - Акцент6 98 3" xfId="10100"/>
    <cellStyle name="20% - Акцент6 99" xfId="10101"/>
    <cellStyle name="20% - Акцент6 99 2" xfId="10102"/>
    <cellStyle name="20% - Акцент6 99 2 2" xfId="10103"/>
    <cellStyle name="20% - Акцент6 99 3" xfId="10104"/>
    <cellStyle name="40% - Accent1" xfId="10105"/>
    <cellStyle name="40% - Accent2" xfId="10106"/>
    <cellStyle name="40% - Accent3" xfId="10107"/>
    <cellStyle name="40% - Accent4" xfId="10108"/>
    <cellStyle name="40% - Accent5" xfId="10109"/>
    <cellStyle name="40% - Accent6" xfId="10110"/>
    <cellStyle name="40% - Акцент1" xfId="10111" builtinId="31" customBuiltin="1"/>
    <cellStyle name="40% - Акцент1 10" xfId="10112"/>
    <cellStyle name="40% - Акцент1 10 2" xfId="10113"/>
    <cellStyle name="40% - Акцент1 10 2 2" xfId="10114"/>
    <cellStyle name="40% - Акцент1 10 2 2 2" xfId="10115"/>
    <cellStyle name="40% - Акцент1 10 2 3" xfId="10116"/>
    <cellStyle name="40% - Акцент1 10 3" xfId="10117"/>
    <cellStyle name="40% - Акцент1 10 3 2" xfId="10118"/>
    <cellStyle name="40% - Акцент1 10 3 2 2" xfId="10119"/>
    <cellStyle name="40% - Акцент1 10 3 3" xfId="10120"/>
    <cellStyle name="40% - Акцент1 10 4" xfId="10121"/>
    <cellStyle name="40% - Акцент1 10 4 2" xfId="10122"/>
    <cellStyle name="40% - Акцент1 10 5" xfId="10123"/>
    <cellStyle name="40% - Акцент1 100" xfId="10124"/>
    <cellStyle name="40% - Акцент1 100 2" xfId="10125"/>
    <cellStyle name="40% - Акцент1 100 2 2" xfId="10126"/>
    <cellStyle name="40% - Акцент1 100 3" xfId="10127"/>
    <cellStyle name="40% - Акцент1 101" xfId="10128"/>
    <cellStyle name="40% - Акцент1 101 2" xfId="10129"/>
    <cellStyle name="40% - Акцент1 101 2 2" xfId="10130"/>
    <cellStyle name="40% - Акцент1 101 3" xfId="10131"/>
    <cellStyle name="40% - Акцент1 102" xfId="10132"/>
    <cellStyle name="40% - Акцент1 102 2" xfId="10133"/>
    <cellStyle name="40% - Акцент1 102 2 2" xfId="10134"/>
    <cellStyle name="40% - Акцент1 102 3" xfId="10135"/>
    <cellStyle name="40% - Акцент1 103" xfId="10136"/>
    <cellStyle name="40% - Акцент1 103 2" xfId="10137"/>
    <cellStyle name="40% - Акцент1 103 2 2" xfId="10138"/>
    <cellStyle name="40% - Акцент1 103 3" xfId="10139"/>
    <cellStyle name="40% - Акцент1 104" xfId="10140"/>
    <cellStyle name="40% - Акцент1 104 2" xfId="10141"/>
    <cellStyle name="40% - Акцент1 104 2 2" xfId="10142"/>
    <cellStyle name="40% - Акцент1 104 3" xfId="10143"/>
    <cellStyle name="40% - Акцент1 105" xfId="10144"/>
    <cellStyle name="40% - Акцент1 105 2" xfId="10145"/>
    <cellStyle name="40% - Акцент1 105 2 2" xfId="10146"/>
    <cellStyle name="40% - Акцент1 105 3" xfId="10147"/>
    <cellStyle name="40% - Акцент1 106" xfId="10148"/>
    <cellStyle name="40% - Акцент1 106 2" xfId="10149"/>
    <cellStyle name="40% - Акцент1 106 2 2" xfId="10150"/>
    <cellStyle name="40% - Акцент1 106 3" xfId="10151"/>
    <cellStyle name="40% - Акцент1 107" xfId="10152"/>
    <cellStyle name="40% - Акцент1 107 2" xfId="10153"/>
    <cellStyle name="40% - Акцент1 107 2 2" xfId="10154"/>
    <cellStyle name="40% - Акцент1 107 3" xfId="10155"/>
    <cellStyle name="40% - Акцент1 108" xfId="10156"/>
    <cellStyle name="40% - Акцент1 108 2" xfId="10157"/>
    <cellStyle name="40% - Акцент1 108 2 2" xfId="10158"/>
    <cellStyle name="40% - Акцент1 108 3" xfId="10159"/>
    <cellStyle name="40% - Акцент1 109" xfId="10160"/>
    <cellStyle name="40% - Акцент1 109 2" xfId="10161"/>
    <cellStyle name="40% - Акцент1 109 2 2" xfId="10162"/>
    <cellStyle name="40% - Акцент1 109 3" xfId="10163"/>
    <cellStyle name="40% - Акцент1 11" xfId="10164"/>
    <cellStyle name="40% - Акцент1 11 2" xfId="10165"/>
    <cellStyle name="40% - Акцент1 11 2 2" xfId="10166"/>
    <cellStyle name="40% - Акцент1 11 2 2 2" xfId="10167"/>
    <cellStyle name="40% - Акцент1 11 2 3" xfId="10168"/>
    <cellStyle name="40% - Акцент1 11 3" xfId="10169"/>
    <cellStyle name="40% - Акцент1 11 3 2" xfId="10170"/>
    <cellStyle name="40% - Акцент1 11 3 2 2" xfId="10171"/>
    <cellStyle name="40% - Акцент1 11 3 3" xfId="10172"/>
    <cellStyle name="40% - Акцент1 11 4" xfId="10173"/>
    <cellStyle name="40% - Акцент1 11 4 2" xfId="10174"/>
    <cellStyle name="40% - Акцент1 11 5" xfId="10175"/>
    <cellStyle name="40% - Акцент1 110" xfId="10176"/>
    <cellStyle name="40% - Акцент1 110 2" xfId="10177"/>
    <cellStyle name="40% - Акцент1 110 2 2" xfId="10178"/>
    <cellStyle name="40% - Акцент1 110 3" xfId="10179"/>
    <cellStyle name="40% - Акцент1 111" xfId="10180"/>
    <cellStyle name="40% - Акцент1 111 2" xfId="10181"/>
    <cellStyle name="40% - Акцент1 111 2 2" xfId="10182"/>
    <cellStyle name="40% - Акцент1 111 3" xfId="10183"/>
    <cellStyle name="40% - Акцент1 112" xfId="10184"/>
    <cellStyle name="40% - Акцент1 112 2" xfId="10185"/>
    <cellStyle name="40% - Акцент1 112 2 2" xfId="10186"/>
    <cellStyle name="40% - Акцент1 112 3" xfId="10187"/>
    <cellStyle name="40% - Акцент1 113" xfId="10188"/>
    <cellStyle name="40% - Акцент1 113 2" xfId="10189"/>
    <cellStyle name="40% - Акцент1 113 2 2" xfId="10190"/>
    <cellStyle name="40% - Акцент1 113 3" xfId="10191"/>
    <cellStyle name="40% - Акцент1 114" xfId="10192"/>
    <cellStyle name="40% - Акцент1 114 2" xfId="10193"/>
    <cellStyle name="40% - Акцент1 114 2 2" xfId="10194"/>
    <cellStyle name="40% - Акцент1 114 3" xfId="10195"/>
    <cellStyle name="40% - Акцент1 115" xfId="10196"/>
    <cellStyle name="40% - Акцент1 115 2" xfId="10197"/>
    <cellStyle name="40% - Акцент1 115 2 2" xfId="10198"/>
    <cellStyle name="40% - Акцент1 115 3" xfId="10199"/>
    <cellStyle name="40% - Акцент1 116" xfId="10200"/>
    <cellStyle name="40% - Акцент1 116 2" xfId="10201"/>
    <cellStyle name="40% - Акцент1 116 2 2" xfId="10202"/>
    <cellStyle name="40% - Акцент1 116 3" xfId="10203"/>
    <cellStyle name="40% - Акцент1 117" xfId="10204"/>
    <cellStyle name="40% - Акцент1 117 2" xfId="10205"/>
    <cellStyle name="40% - Акцент1 117 2 2" xfId="10206"/>
    <cellStyle name="40% - Акцент1 117 3" xfId="10207"/>
    <cellStyle name="40% - Акцент1 118" xfId="10208"/>
    <cellStyle name="40% - Акцент1 118 2" xfId="10209"/>
    <cellStyle name="40% - Акцент1 118 2 2" xfId="10210"/>
    <cellStyle name="40% - Акцент1 118 3" xfId="10211"/>
    <cellStyle name="40% - Акцент1 119" xfId="10212"/>
    <cellStyle name="40% - Акцент1 119 2" xfId="10213"/>
    <cellStyle name="40% - Акцент1 119 2 2" xfId="10214"/>
    <cellStyle name="40% - Акцент1 119 3" xfId="10215"/>
    <cellStyle name="40% - Акцент1 12" xfId="10216"/>
    <cellStyle name="40% - Акцент1 12 2" xfId="10217"/>
    <cellStyle name="40% - Акцент1 12 2 2" xfId="10218"/>
    <cellStyle name="40% - Акцент1 12 2 2 2" xfId="10219"/>
    <cellStyle name="40% - Акцент1 12 2 3" xfId="10220"/>
    <cellStyle name="40% - Акцент1 12 3" xfId="10221"/>
    <cellStyle name="40% - Акцент1 12 3 2" xfId="10222"/>
    <cellStyle name="40% - Акцент1 12 3 2 2" xfId="10223"/>
    <cellStyle name="40% - Акцент1 12 3 3" xfId="10224"/>
    <cellStyle name="40% - Акцент1 12 4" xfId="10225"/>
    <cellStyle name="40% - Акцент1 12 4 2" xfId="10226"/>
    <cellStyle name="40% - Акцент1 12 5" xfId="10227"/>
    <cellStyle name="40% - Акцент1 120" xfId="10228"/>
    <cellStyle name="40% - Акцент1 120 2" xfId="10229"/>
    <cellStyle name="40% - Акцент1 120 2 2" xfId="10230"/>
    <cellStyle name="40% - Акцент1 120 3" xfId="10231"/>
    <cellStyle name="40% - Акцент1 121" xfId="10232"/>
    <cellStyle name="40% - Акцент1 121 2" xfId="10233"/>
    <cellStyle name="40% - Акцент1 121 2 2" xfId="10234"/>
    <cellStyle name="40% - Акцент1 121 3" xfId="10235"/>
    <cellStyle name="40% - Акцент1 122" xfId="10236"/>
    <cellStyle name="40% - Акцент1 122 2" xfId="10237"/>
    <cellStyle name="40% - Акцент1 122 2 2" xfId="10238"/>
    <cellStyle name="40% - Акцент1 122 3" xfId="10239"/>
    <cellStyle name="40% - Акцент1 123" xfId="10240"/>
    <cellStyle name="40% - Акцент1 123 2" xfId="10241"/>
    <cellStyle name="40% - Акцент1 123 2 2" xfId="10242"/>
    <cellStyle name="40% - Акцент1 123 3" xfId="10243"/>
    <cellStyle name="40% - Акцент1 124" xfId="10244"/>
    <cellStyle name="40% - Акцент1 124 2" xfId="10245"/>
    <cellStyle name="40% - Акцент1 124 2 2" xfId="10246"/>
    <cellStyle name="40% - Акцент1 124 3" xfId="10247"/>
    <cellStyle name="40% - Акцент1 125" xfId="10248"/>
    <cellStyle name="40% - Акцент1 125 2" xfId="10249"/>
    <cellStyle name="40% - Акцент1 125 2 2" xfId="10250"/>
    <cellStyle name="40% - Акцент1 125 3" xfId="10251"/>
    <cellStyle name="40% - Акцент1 126" xfId="10252"/>
    <cellStyle name="40% - Акцент1 126 2" xfId="10253"/>
    <cellStyle name="40% - Акцент1 126 2 2" xfId="10254"/>
    <cellStyle name="40% - Акцент1 126 3" xfId="10255"/>
    <cellStyle name="40% - Акцент1 127" xfId="10256"/>
    <cellStyle name="40% - Акцент1 127 2" xfId="10257"/>
    <cellStyle name="40% - Акцент1 127 2 2" xfId="10258"/>
    <cellStyle name="40% - Акцент1 127 3" xfId="10259"/>
    <cellStyle name="40% - Акцент1 128" xfId="10260"/>
    <cellStyle name="40% - Акцент1 128 2" xfId="10261"/>
    <cellStyle name="40% - Акцент1 128 2 2" xfId="10262"/>
    <cellStyle name="40% - Акцент1 128 3" xfId="10263"/>
    <cellStyle name="40% - Акцент1 129" xfId="10264"/>
    <cellStyle name="40% - Акцент1 129 2" xfId="10265"/>
    <cellStyle name="40% - Акцент1 129 2 2" xfId="10266"/>
    <cellStyle name="40% - Акцент1 129 3" xfId="10267"/>
    <cellStyle name="40% - Акцент1 13" xfId="10268"/>
    <cellStyle name="40% - Акцент1 13 2" xfId="10269"/>
    <cellStyle name="40% - Акцент1 13 2 2" xfId="10270"/>
    <cellStyle name="40% - Акцент1 13 2 2 2" xfId="10271"/>
    <cellStyle name="40% - Акцент1 13 2 3" xfId="10272"/>
    <cellStyle name="40% - Акцент1 13 3" xfId="10273"/>
    <cellStyle name="40% - Акцент1 13 3 2" xfId="10274"/>
    <cellStyle name="40% - Акцент1 13 3 2 2" xfId="10275"/>
    <cellStyle name="40% - Акцент1 13 3 3" xfId="10276"/>
    <cellStyle name="40% - Акцент1 13 4" xfId="10277"/>
    <cellStyle name="40% - Акцент1 13 4 2" xfId="10278"/>
    <cellStyle name="40% - Акцент1 13 5" xfId="10279"/>
    <cellStyle name="40% - Акцент1 130" xfId="10280"/>
    <cellStyle name="40% - Акцент1 130 2" xfId="10281"/>
    <cellStyle name="40% - Акцент1 130 2 2" xfId="10282"/>
    <cellStyle name="40% - Акцент1 130 3" xfId="10283"/>
    <cellStyle name="40% - Акцент1 131" xfId="10284"/>
    <cellStyle name="40% - Акцент1 131 2" xfId="10285"/>
    <cellStyle name="40% - Акцент1 131 2 2" xfId="10286"/>
    <cellStyle name="40% - Акцент1 131 3" xfId="10287"/>
    <cellStyle name="40% - Акцент1 132" xfId="10288"/>
    <cellStyle name="40% - Акцент1 132 2" xfId="10289"/>
    <cellStyle name="40% - Акцент1 132 2 2" xfId="10290"/>
    <cellStyle name="40% - Акцент1 132 3" xfId="10291"/>
    <cellStyle name="40% - Акцент1 133" xfId="10292"/>
    <cellStyle name="40% - Акцент1 133 2" xfId="10293"/>
    <cellStyle name="40% - Акцент1 133 2 2" xfId="10294"/>
    <cellStyle name="40% - Акцент1 133 3" xfId="10295"/>
    <cellStyle name="40% - Акцент1 134" xfId="10296"/>
    <cellStyle name="40% - Акцент1 134 2" xfId="10297"/>
    <cellStyle name="40% - Акцент1 134 2 2" xfId="10298"/>
    <cellStyle name="40% - Акцент1 134 3" xfId="10299"/>
    <cellStyle name="40% - Акцент1 135" xfId="10300"/>
    <cellStyle name="40% - Акцент1 135 2" xfId="10301"/>
    <cellStyle name="40% - Акцент1 135 2 2" xfId="10302"/>
    <cellStyle name="40% - Акцент1 135 3" xfId="10303"/>
    <cellStyle name="40% - Акцент1 136" xfId="10304"/>
    <cellStyle name="40% - Акцент1 136 2" xfId="10305"/>
    <cellStyle name="40% - Акцент1 136 2 2" xfId="10306"/>
    <cellStyle name="40% - Акцент1 136 3" xfId="10307"/>
    <cellStyle name="40% - Акцент1 137" xfId="10308"/>
    <cellStyle name="40% - Акцент1 138" xfId="10309"/>
    <cellStyle name="40% - Акцент1 14" xfId="10310"/>
    <cellStyle name="40% - Акцент1 14 2" xfId="10311"/>
    <cellStyle name="40% - Акцент1 14 2 2" xfId="10312"/>
    <cellStyle name="40% - Акцент1 14 2 2 2" xfId="10313"/>
    <cellStyle name="40% - Акцент1 14 2 3" xfId="10314"/>
    <cellStyle name="40% - Акцент1 14 3" xfId="10315"/>
    <cellStyle name="40% - Акцент1 14 3 2" xfId="10316"/>
    <cellStyle name="40% - Акцент1 14 3 2 2" xfId="10317"/>
    <cellStyle name="40% - Акцент1 14 3 3" xfId="10318"/>
    <cellStyle name="40% - Акцент1 14 4" xfId="10319"/>
    <cellStyle name="40% - Акцент1 14 4 2" xfId="10320"/>
    <cellStyle name="40% - Акцент1 14 5" xfId="10321"/>
    <cellStyle name="40% - Акцент1 15" xfId="10322"/>
    <cellStyle name="40% - Акцент1 15 2" xfId="10323"/>
    <cellStyle name="40% - Акцент1 15 2 2" xfId="10324"/>
    <cellStyle name="40% - Акцент1 15 2 2 2" xfId="10325"/>
    <cellStyle name="40% - Акцент1 15 2 3" xfId="10326"/>
    <cellStyle name="40% - Акцент1 15 3" xfId="10327"/>
    <cellStyle name="40% - Акцент1 15 3 2" xfId="10328"/>
    <cellStyle name="40% - Акцент1 15 3 2 2" xfId="10329"/>
    <cellStyle name="40% - Акцент1 15 3 3" xfId="10330"/>
    <cellStyle name="40% - Акцент1 15 4" xfId="10331"/>
    <cellStyle name="40% - Акцент1 15 4 2" xfId="10332"/>
    <cellStyle name="40% - Акцент1 15 5" xfId="10333"/>
    <cellStyle name="40% - Акцент1 16" xfId="10334"/>
    <cellStyle name="40% - Акцент1 16 2" xfId="10335"/>
    <cellStyle name="40% - Акцент1 16 2 2" xfId="10336"/>
    <cellStyle name="40% - Акцент1 16 2 2 2" xfId="10337"/>
    <cellStyle name="40% - Акцент1 16 2 3" xfId="10338"/>
    <cellStyle name="40% - Акцент1 16 3" xfId="10339"/>
    <cellStyle name="40% - Акцент1 16 3 2" xfId="10340"/>
    <cellStyle name="40% - Акцент1 16 3 2 2" xfId="10341"/>
    <cellStyle name="40% - Акцент1 16 3 3" xfId="10342"/>
    <cellStyle name="40% - Акцент1 16 4" xfId="10343"/>
    <cellStyle name="40% - Акцент1 16 4 2" xfId="10344"/>
    <cellStyle name="40% - Акцент1 16 5" xfId="10345"/>
    <cellStyle name="40% - Акцент1 17" xfId="10346"/>
    <cellStyle name="40% - Акцент1 17 2" xfId="10347"/>
    <cellStyle name="40% - Акцент1 17 2 2" xfId="10348"/>
    <cellStyle name="40% - Акцент1 17 2 2 2" xfId="10349"/>
    <cellStyle name="40% - Акцент1 17 2 3" xfId="10350"/>
    <cellStyle name="40% - Акцент1 17 3" xfId="10351"/>
    <cellStyle name="40% - Акцент1 17 3 2" xfId="10352"/>
    <cellStyle name="40% - Акцент1 17 3 2 2" xfId="10353"/>
    <cellStyle name="40% - Акцент1 17 3 3" xfId="10354"/>
    <cellStyle name="40% - Акцент1 17 4" xfId="10355"/>
    <cellStyle name="40% - Акцент1 17 4 2" xfId="10356"/>
    <cellStyle name="40% - Акцент1 17 5" xfId="10357"/>
    <cellStyle name="40% - Акцент1 18" xfId="10358"/>
    <cellStyle name="40% - Акцент1 18 2" xfId="10359"/>
    <cellStyle name="40% - Акцент1 18 2 2" xfId="10360"/>
    <cellStyle name="40% - Акцент1 18 2 2 2" xfId="10361"/>
    <cellStyle name="40% - Акцент1 18 2 3" xfId="10362"/>
    <cellStyle name="40% - Акцент1 18 3" xfId="10363"/>
    <cellStyle name="40% - Акцент1 18 3 2" xfId="10364"/>
    <cellStyle name="40% - Акцент1 18 3 2 2" xfId="10365"/>
    <cellStyle name="40% - Акцент1 18 3 3" xfId="10366"/>
    <cellStyle name="40% - Акцент1 18 4" xfId="10367"/>
    <cellStyle name="40% - Акцент1 18 4 2" xfId="10368"/>
    <cellStyle name="40% - Акцент1 18 5" xfId="10369"/>
    <cellStyle name="40% - Акцент1 19" xfId="10370"/>
    <cellStyle name="40% - Акцент1 19 2" xfId="10371"/>
    <cellStyle name="40% - Акцент1 19 2 2" xfId="10372"/>
    <cellStyle name="40% - Акцент1 19 2 2 2" xfId="10373"/>
    <cellStyle name="40% - Акцент1 19 2 3" xfId="10374"/>
    <cellStyle name="40% - Акцент1 19 3" xfId="10375"/>
    <cellStyle name="40% - Акцент1 19 3 2" xfId="10376"/>
    <cellStyle name="40% - Акцент1 19 3 2 2" xfId="10377"/>
    <cellStyle name="40% - Акцент1 19 3 3" xfId="10378"/>
    <cellStyle name="40% - Акцент1 19 4" xfId="10379"/>
    <cellStyle name="40% - Акцент1 19 4 2" xfId="10380"/>
    <cellStyle name="40% - Акцент1 19 5" xfId="10381"/>
    <cellStyle name="40% - Акцент1 2" xfId="10382"/>
    <cellStyle name="40% - Акцент1 2 10" xfId="10383"/>
    <cellStyle name="40% - Акцент1 2 10 2" xfId="10384"/>
    <cellStyle name="40% - Акцент1 2 10 2 2" xfId="10385"/>
    <cellStyle name="40% - Акцент1 2 10 3" xfId="10386"/>
    <cellStyle name="40% - Акцент1 2 11" xfId="10387"/>
    <cellStyle name="40% - Акцент1 2 11 2" xfId="10388"/>
    <cellStyle name="40% - Акцент1 2 11 2 2" xfId="10389"/>
    <cellStyle name="40% - Акцент1 2 11 3" xfId="10390"/>
    <cellStyle name="40% - Акцент1 2 12" xfId="10391"/>
    <cellStyle name="40% - Акцент1 2 12 2" xfId="10392"/>
    <cellStyle name="40% - Акцент1 2 12 2 2" xfId="10393"/>
    <cellStyle name="40% - Акцент1 2 12 3" xfId="10394"/>
    <cellStyle name="40% - Акцент1 2 13" xfId="10395"/>
    <cellStyle name="40% - Акцент1 2 13 2" xfId="10396"/>
    <cellStyle name="40% - Акцент1 2 13 2 2" xfId="10397"/>
    <cellStyle name="40% - Акцент1 2 13 3" xfId="10398"/>
    <cellStyle name="40% - Акцент1 2 14" xfId="10399"/>
    <cellStyle name="40% - Акцент1 2 14 2" xfId="10400"/>
    <cellStyle name="40% - Акцент1 2 14 2 2" xfId="10401"/>
    <cellStyle name="40% - Акцент1 2 14 3" xfId="10402"/>
    <cellStyle name="40% - Акцент1 2 15" xfId="10403"/>
    <cellStyle name="40% - Акцент1 2 15 2" xfId="10404"/>
    <cellStyle name="40% - Акцент1 2 15 2 2" xfId="10405"/>
    <cellStyle name="40% - Акцент1 2 15 3" xfId="10406"/>
    <cellStyle name="40% - Акцент1 2 16" xfId="10407"/>
    <cellStyle name="40% - Акцент1 2 16 2" xfId="10408"/>
    <cellStyle name="40% - Акцент1 2 16 2 2" xfId="10409"/>
    <cellStyle name="40% - Акцент1 2 16 3" xfId="10410"/>
    <cellStyle name="40% - Акцент1 2 17" xfId="10411"/>
    <cellStyle name="40% - Акцент1 2 17 2" xfId="10412"/>
    <cellStyle name="40% - Акцент1 2 17 2 2" xfId="10413"/>
    <cellStyle name="40% - Акцент1 2 17 3" xfId="10414"/>
    <cellStyle name="40% - Акцент1 2 18" xfId="10415"/>
    <cellStyle name="40% - Акцент1 2 18 2" xfId="10416"/>
    <cellStyle name="40% - Акцент1 2 18 2 2" xfId="10417"/>
    <cellStyle name="40% - Акцент1 2 18 3" xfId="10418"/>
    <cellStyle name="40% - Акцент1 2 19" xfId="10419"/>
    <cellStyle name="40% - Акцент1 2 19 2" xfId="10420"/>
    <cellStyle name="40% - Акцент1 2 19 2 2" xfId="10421"/>
    <cellStyle name="40% - Акцент1 2 19 3" xfId="10422"/>
    <cellStyle name="40% - Акцент1 2 2" xfId="10423"/>
    <cellStyle name="40% - Акцент1 2 2 2" xfId="10424"/>
    <cellStyle name="40% - Акцент1 2 2 2 2" xfId="10425"/>
    <cellStyle name="40% - Акцент1 2 2 2 2 2" xfId="10426"/>
    <cellStyle name="40% - Акцент1 2 2 2 3" xfId="10427"/>
    <cellStyle name="40% - Акцент1 2 2 3" xfId="10428"/>
    <cellStyle name="40% - Акцент1 2 2 3 2" xfId="10429"/>
    <cellStyle name="40% - Акцент1 2 2 3 2 2" xfId="10430"/>
    <cellStyle name="40% - Акцент1 2 2 3 3" xfId="10431"/>
    <cellStyle name="40% - Акцент1 2 2 4" xfId="10432"/>
    <cellStyle name="40% - Акцент1 2 2 4 2" xfId="10433"/>
    <cellStyle name="40% - Акцент1 2 2 5" xfId="10434"/>
    <cellStyle name="40% - Акцент1 2 20" xfId="10435"/>
    <cellStyle name="40% - Акцент1 2 20 2" xfId="10436"/>
    <cellStyle name="40% - Акцент1 2 20 2 2" xfId="10437"/>
    <cellStyle name="40% - Акцент1 2 20 3" xfId="10438"/>
    <cellStyle name="40% - Акцент1 2 21" xfId="10439"/>
    <cellStyle name="40% - Акцент1 2 21 2" xfId="10440"/>
    <cellStyle name="40% - Акцент1 2 21 2 2" xfId="10441"/>
    <cellStyle name="40% - Акцент1 2 21 3" xfId="10442"/>
    <cellStyle name="40% - Акцент1 2 22" xfId="10443"/>
    <cellStyle name="40% - Акцент1 2 22 2" xfId="10444"/>
    <cellStyle name="40% - Акцент1 2 22 2 2" xfId="10445"/>
    <cellStyle name="40% - Акцент1 2 22 3" xfId="10446"/>
    <cellStyle name="40% - Акцент1 2 23" xfId="10447"/>
    <cellStyle name="40% - Акцент1 2 23 2" xfId="10448"/>
    <cellStyle name="40% - Акцент1 2 23 2 2" xfId="10449"/>
    <cellStyle name="40% - Акцент1 2 23 3" xfId="10450"/>
    <cellStyle name="40% - Акцент1 2 24" xfId="10451"/>
    <cellStyle name="40% - Акцент1 2 24 2" xfId="10452"/>
    <cellStyle name="40% - Акцент1 2 24 2 2" xfId="10453"/>
    <cellStyle name="40% - Акцент1 2 24 3" xfId="10454"/>
    <cellStyle name="40% - Акцент1 2 25" xfId="10455"/>
    <cellStyle name="40% - Акцент1 2 25 2" xfId="10456"/>
    <cellStyle name="40% - Акцент1 2 26" xfId="10457"/>
    <cellStyle name="40% - Акцент1 2 3" xfId="10458"/>
    <cellStyle name="40% - Акцент1 2 3 2" xfId="10459"/>
    <cellStyle name="40% - Акцент1 2 3 2 2" xfId="10460"/>
    <cellStyle name="40% - Акцент1 2 3 2 2 2" xfId="10461"/>
    <cellStyle name="40% - Акцент1 2 3 2 3" xfId="10462"/>
    <cellStyle name="40% - Акцент1 2 3 3" xfId="10463"/>
    <cellStyle name="40% - Акцент1 2 3 3 2" xfId="10464"/>
    <cellStyle name="40% - Акцент1 2 3 3 2 2" xfId="10465"/>
    <cellStyle name="40% - Акцент1 2 3 3 3" xfId="10466"/>
    <cellStyle name="40% - Акцент1 2 3 4" xfId="10467"/>
    <cellStyle name="40% - Акцент1 2 3 4 2" xfId="10468"/>
    <cellStyle name="40% - Акцент1 2 3 5" xfId="10469"/>
    <cellStyle name="40% - Акцент1 2 4" xfId="10470"/>
    <cellStyle name="40% - Акцент1 2 4 2" xfId="10471"/>
    <cellStyle name="40% - Акцент1 2 4 2 2" xfId="10472"/>
    <cellStyle name="40% - Акцент1 2 4 2 2 2" xfId="10473"/>
    <cellStyle name="40% - Акцент1 2 4 2 3" xfId="10474"/>
    <cellStyle name="40% - Акцент1 2 4 3" xfId="10475"/>
    <cellStyle name="40% - Акцент1 2 4 3 2" xfId="10476"/>
    <cellStyle name="40% - Акцент1 2 4 3 2 2" xfId="10477"/>
    <cellStyle name="40% - Акцент1 2 4 3 3" xfId="10478"/>
    <cellStyle name="40% - Акцент1 2 4 4" xfId="10479"/>
    <cellStyle name="40% - Акцент1 2 4 4 2" xfId="10480"/>
    <cellStyle name="40% - Акцент1 2 4 5" xfId="10481"/>
    <cellStyle name="40% - Акцент1 2 5" xfId="10482"/>
    <cellStyle name="40% - Акцент1 2 5 2" xfId="10483"/>
    <cellStyle name="40% - Акцент1 2 5 2 2" xfId="10484"/>
    <cellStyle name="40% - Акцент1 2 5 2 2 2" xfId="10485"/>
    <cellStyle name="40% - Акцент1 2 5 2 3" xfId="10486"/>
    <cellStyle name="40% - Акцент1 2 5 3" xfId="10487"/>
    <cellStyle name="40% - Акцент1 2 5 3 2" xfId="10488"/>
    <cellStyle name="40% - Акцент1 2 5 3 2 2" xfId="10489"/>
    <cellStyle name="40% - Акцент1 2 5 3 3" xfId="10490"/>
    <cellStyle name="40% - Акцент1 2 5 4" xfId="10491"/>
    <cellStyle name="40% - Акцент1 2 5 4 2" xfId="10492"/>
    <cellStyle name="40% - Акцент1 2 5 5" xfId="10493"/>
    <cellStyle name="40% - Акцент1 2 6" xfId="10494"/>
    <cellStyle name="40% - Акцент1 2 6 2" xfId="10495"/>
    <cellStyle name="40% - Акцент1 2 6 2 2" xfId="10496"/>
    <cellStyle name="40% - Акцент1 2 6 3" xfId="10497"/>
    <cellStyle name="40% - Акцент1 2 7" xfId="10498"/>
    <cellStyle name="40% - Акцент1 2 7 2" xfId="10499"/>
    <cellStyle name="40% - Акцент1 2 7 2 2" xfId="10500"/>
    <cellStyle name="40% - Акцент1 2 7 3" xfId="10501"/>
    <cellStyle name="40% - Акцент1 2 8" xfId="10502"/>
    <cellStyle name="40% - Акцент1 2 8 2" xfId="10503"/>
    <cellStyle name="40% - Акцент1 2 8 2 2" xfId="10504"/>
    <cellStyle name="40% - Акцент1 2 8 3" xfId="10505"/>
    <cellStyle name="40% - Акцент1 2 9" xfId="10506"/>
    <cellStyle name="40% - Акцент1 2 9 2" xfId="10507"/>
    <cellStyle name="40% - Акцент1 2 9 2 2" xfId="10508"/>
    <cellStyle name="40% - Акцент1 2 9 3" xfId="10509"/>
    <cellStyle name="40% - Акцент1 20" xfId="10510"/>
    <cellStyle name="40% - Акцент1 20 2" xfId="10511"/>
    <cellStyle name="40% - Акцент1 20 2 2" xfId="10512"/>
    <cellStyle name="40% - Акцент1 20 2 2 2" xfId="10513"/>
    <cellStyle name="40% - Акцент1 20 2 3" xfId="10514"/>
    <cellStyle name="40% - Акцент1 20 3" xfId="10515"/>
    <cellStyle name="40% - Акцент1 20 3 2" xfId="10516"/>
    <cellStyle name="40% - Акцент1 20 3 2 2" xfId="10517"/>
    <cellStyle name="40% - Акцент1 20 3 3" xfId="10518"/>
    <cellStyle name="40% - Акцент1 20 4" xfId="10519"/>
    <cellStyle name="40% - Акцент1 20 4 2" xfId="10520"/>
    <cellStyle name="40% - Акцент1 20 5" xfId="10521"/>
    <cellStyle name="40% - Акцент1 21" xfId="10522"/>
    <cellStyle name="40% - Акцент1 21 2" xfId="10523"/>
    <cellStyle name="40% - Акцент1 21 2 2" xfId="10524"/>
    <cellStyle name="40% - Акцент1 21 2 2 2" xfId="10525"/>
    <cellStyle name="40% - Акцент1 21 2 3" xfId="10526"/>
    <cellStyle name="40% - Акцент1 21 3" xfId="10527"/>
    <cellStyle name="40% - Акцент1 21 3 2" xfId="10528"/>
    <cellStyle name="40% - Акцент1 21 3 2 2" xfId="10529"/>
    <cellStyle name="40% - Акцент1 21 3 3" xfId="10530"/>
    <cellStyle name="40% - Акцент1 21 4" xfId="10531"/>
    <cellStyle name="40% - Акцент1 21 4 2" xfId="10532"/>
    <cellStyle name="40% - Акцент1 21 5" xfId="10533"/>
    <cellStyle name="40% - Акцент1 22" xfId="10534"/>
    <cellStyle name="40% - Акцент1 22 2" xfId="10535"/>
    <cellStyle name="40% - Акцент1 22 2 2" xfId="10536"/>
    <cellStyle name="40% - Акцент1 22 2 2 2" xfId="10537"/>
    <cellStyle name="40% - Акцент1 22 2 3" xfId="10538"/>
    <cellStyle name="40% - Акцент1 22 3" xfId="10539"/>
    <cellStyle name="40% - Акцент1 22 3 2" xfId="10540"/>
    <cellStyle name="40% - Акцент1 22 3 2 2" xfId="10541"/>
    <cellStyle name="40% - Акцент1 22 3 3" xfId="10542"/>
    <cellStyle name="40% - Акцент1 22 4" xfId="10543"/>
    <cellStyle name="40% - Акцент1 22 4 2" xfId="10544"/>
    <cellStyle name="40% - Акцент1 22 5" xfId="10545"/>
    <cellStyle name="40% - Акцент1 23" xfId="10546"/>
    <cellStyle name="40% - Акцент1 23 2" xfId="10547"/>
    <cellStyle name="40% - Акцент1 23 2 2" xfId="10548"/>
    <cellStyle name="40% - Акцент1 23 2 2 2" xfId="10549"/>
    <cellStyle name="40% - Акцент1 23 2 3" xfId="10550"/>
    <cellStyle name="40% - Акцент1 23 3" xfId="10551"/>
    <cellStyle name="40% - Акцент1 23 3 2" xfId="10552"/>
    <cellStyle name="40% - Акцент1 23 3 2 2" xfId="10553"/>
    <cellStyle name="40% - Акцент1 23 3 3" xfId="10554"/>
    <cellStyle name="40% - Акцент1 23 4" xfId="10555"/>
    <cellStyle name="40% - Акцент1 23 4 2" xfId="10556"/>
    <cellStyle name="40% - Акцент1 23 5" xfId="10557"/>
    <cellStyle name="40% - Акцент1 24" xfId="10558"/>
    <cellStyle name="40% - Акцент1 24 2" xfId="10559"/>
    <cellStyle name="40% - Акцент1 24 2 2" xfId="10560"/>
    <cellStyle name="40% - Акцент1 24 2 2 2" xfId="10561"/>
    <cellStyle name="40% - Акцент1 24 2 3" xfId="10562"/>
    <cellStyle name="40% - Акцент1 24 3" xfId="10563"/>
    <cellStyle name="40% - Акцент1 24 3 2" xfId="10564"/>
    <cellStyle name="40% - Акцент1 24 3 2 2" xfId="10565"/>
    <cellStyle name="40% - Акцент1 24 3 3" xfId="10566"/>
    <cellStyle name="40% - Акцент1 24 4" xfId="10567"/>
    <cellStyle name="40% - Акцент1 24 4 2" xfId="10568"/>
    <cellStyle name="40% - Акцент1 24 5" xfId="10569"/>
    <cellStyle name="40% - Акцент1 25" xfId="10570"/>
    <cellStyle name="40% - Акцент1 25 2" xfId="10571"/>
    <cellStyle name="40% - Акцент1 25 2 2" xfId="10572"/>
    <cellStyle name="40% - Акцент1 25 2 2 2" xfId="10573"/>
    <cellStyle name="40% - Акцент1 25 2 3" xfId="10574"/>
    <cellStyle name="40% - Акцент1 25 3" xfId="10575"/>
    <cellStyle name="40% - Акцент1 25 3 2" xfId="10576"/>
    <cellStyle name="40% - Акцент1 25 3 2 2" xfId="10577"/>
    <cellStyle name="40% - Акцент1 25 3 3" xfId="10578"/>
    <cellStyle name="40% - Акцент1 25 4" xfId="10579"/>
    <cellStyle name="40% - Акцент1 25 4 2" xfId="10580"/>
    <cellStyle name="40% - Акцент1 25 5" xfId="10581"/>
    <cellStyle name="40% - Акцент1 26" xfId="10582"/>
    <cellStyle name="40% - Акцент1 26 2" xfId="10583"/>
    <cellStyle name="40% - Акцент1 26 2 2" xfId="10584"/>
    <cellStyle name="40% - Акцент1 26 2 2 2" xfId="10585"/>
    <cellStyle name="40% - Акцент1 26 2 3" xfId="10586"/>
    <cellStyle name="40% - Акцент1 26 3" xfId="10587"/>
    <cellStyle name="40% - Акцент1 26 3 2" xfId="10588"/>
    <cellStyle name="40% - Акцент1 26 3 2 2" xfId="10589"/>
    <cellStyle name="40% - Акцент1 26 3 3" xfId="10590"/>
    <cellStyle name="40% - Акцент1 26 4" xfId="10591"/>
    <cellStyle name="40% - Акцент1 26 4 2" xfId="10592"/>
    <cellStyle name="40% - Акцент1 26 5" xfId="10593"/>
    <cellStyle name="40% - Акцент1 27" xfId="10594"/>
    <cellStyle name="40% - Акцент1 27 2" xfId="10595"/>
    <cellStyle name="40% - Акцент1 27 2 2" xfId="10596"/>
    <cellStyle name="40% - Акцент1 27 2 2 2" xfId="10597"/>
    <cellStyle name="40% - Акцент1 27 2 3" xfId="10598"/>
    <cellStyle name="40% - Акцент1 27 3" xfId="10599"/>
    <cellStyle name="40% - Акцент1 27 3 2" xfId="10600"/>
    <cellStyle name="40% - Акцент1 27 3 2 2" xfId="10601"/>
    <cellStyle name="40% - Акцент1 27 3 3" xfId="10602"/>
    <cellStyle name="40% - Акцент1 27 4" xfId="10603"/>
    <cellStyle name="40% - Акцент1 27 4 2" xfId="10604"/>
    <cellStyle name="40% - Акцент1 27 5" xfId="10605"/>
    <cellStyle name="40% - Акцент1 28" xfId="10606"/>
    <cellStyle name="40% - Акцент1 28 2" xfId="10607"/>
    <cellStyle name="40% - Акцент1 28 2 2" xfId="10608"/>
    <cellStyle name="40% - Акцент1 28 2 2 2" xfId="10609"/>
    <cellStyle name="40% - Акцент1 28 2 3" xfId="10610"/>
    <cellStyle name="40% - Акцент1 28 3" xfId="10611"/>
    <cellStyle name="40% - Акцент1 28 3 2" xfId="10612"/>
    <cellStyle name="40% - Акцент1 28 3 2 2" xfId="10613"/>
    <cellStyle name="40% - Акцент1 28 3 3" xfId="10614"/>
    <cellStyle name="40% - Акцент1 28 4" xfId="10615"/>
    <cellStyle name="40% - Акцент1 28 4 2" xfId="10616"/>
    <cellStyle name="40% - Акцент1 28 5" xfId="10617"/>
    <cellStyle name="40% - Акцент1 29" xfId="10618"/>
    <cellStyle name="40% - Акцент1 29 2" xfId="10619"/>
    <cellStyle name="40% - Акцент1 29 2 2" xfId="10620"/>
    <cellStyle name="40% - Акцент1 29 2 2 2" xfId="10621"/>
    <cellStyle name="40% - Акцент1 29 2 3" xfId="10622"/>
    <cellStyle name="40% - Акцент1 29 3" xfId="10623"/>
    <cellStyle name="40% - Акцент1 29 3 2" xfId="10624"/>
    <cellStyle name="40% - Акцент1 29 3 2 2" xfId="10625"/>
    <cellStyle name="40% - Акцент1 29 3 3" xfId="10626"/>
    <cellStyle name="40% - Акцент1 29 4" xfId="10627"/>
    <cellStyle name="40% - Акцент1 29 4 2" xfId="10628"/>
    <cellStyle name="40% - Акцент1 29 5" xfId="10629"/>
    <cellStyle name="40% - Акцент1 3" xfId="10630"/>
    <cellStyle name="40% - Акцент1 3 2" xfId="10631"/>
    <cellStyle name="40% - Акцент1 3 2 2" xfId="10632"/>
    <cellStyle name="40% - Акцент1 3 2 2 2" xfId="10633"/>
    <cellStyle name="40% - Акцент1 3 2 2 2 2" xfId="10634"/>
    <cellStyle name="40% - Акцент1 3 2 2 3" xfId="10635"/>
    <cellStyle name="40% - Акцент1 3 2 3" xfId="10636"/>
    <cellStyle name="40% - Акцент1 3 2 3 2" xfId="10637"/>
    <cellStyle name="40% - Акцент1 3 2 3 2 2" xfId="10638"/>
    <cellStyle name="40% - Акцент1 3 2 3 3" xfId="10639"/>
    <cellStyle name="40% - Акцент1 3 2 4" xfId="10640"/>
    <cellStyle name="40% - Акцент1 3 2 4 2" xfId="10641"/>
    <cellStyle name="40% - Акцент1 3 2 5" xfId="10642"/>
    <cellStyle name="40% - Акцент1 3 3" xfId="10643"/>
    <cellStyle name="40% - Акцент1 3 3 2" xfId="10644"/>
    <cellStyle name="40% - Акцент1 3 3 2 2" xfId="10645"/>
    <cellStyle name="40% - Акцент1 3 3 2 2 2" xfId="10646"/>
    <cellStyle name="40% - Акцент1 3 3 2 3" xfId="10647"/>
    <cellStyle name="40% - Акцент1 3 3 3" xfId="10648"/>
    <cellStyle name="40% - Акцент1 3 3 3 2" xfId="10649"/>
    <cellStyle name="40% - Акцент1 3 3 3 2 2" xfId="10650"/>
    <cellStyle name="40% - Акцент1 3 3 3 3" xfId="10651"/>
    <cellStyle name="40% - Акцент1 3 3 4" xfId="10652"/>
    <cellStyle name="40% - Акцент1 3 3 4 2" xfId="10653"/>
    <cellStyle name="40% - Акцент1 3 3 5" xfId="10654"/>
    <cellStyle name="40% - Акцент1 3 4" xfId="10655"/>
    <cellStyle name="40% - Акцент1 3 4 2" xfId="10656"/>
    <cellStyle name="40% - Акцент1 3 4 2 2" xfId="10657"/>
    <cellStyle name="40% - Акцент1 3 4 2 2 2" xfId="10658"/>
    <cellStyle name="40% - Акцент1 3 4 2 3" xfId="10659"/>
    <cellStyle name="40% - Акцент1 3 4 3" xfId="10660"/>
    <cellStyle name="40% - Акцент1 3 4 3 2" xfId="10661"/>
    <cellStyle name="40% - Акцент1 3 4 3 2 2" xfId="10662"/>
    <cellStyle name="40% - Акцент1 3 4 3 3" xfId="10663"/>
    <cellStyle name="40% - Акцент1 3 4 4" xfId="10664"/>
    <cellStyle name="40% - Акцент1 3 4 4 2" xfId="10665"/>
    <cellStyle name="40% - Акцент1 3 4 5" xfId="10666"/>
    <cellStyle name="40% - Акцент1 3 5" xfId="10667"/>
    <cellStyle name="40% - Акцент1 3 5 2" xfId="10668"/>
    <cellStyle name="40% - Акцент1 3 5 2 2" xfId="10669"/>
    <cellStyle name="40% - Акцент1 3 5 2 2 2" xfId="10670"/>
    <cellStyle name="40% - Акцент1 3 5 2 3" xfId="10671"/>
    <cellStyle name="40% - Акцент1 3 5 3" xfId="10672"/>
    <cellStyle name="40% - Акцент1 3 5 3 2" xfId="10673"/>
    <cellStyle name="40% - Акцент1 3 5 3 2 2" xfId="10674"/>
    <cellStyle name="40% - Акцент1 3 5 3 3" xfId="10675"/>
    <cellStyle name="40% - Акцент1 3 5 4" xfId="10676"/>
    <cellStyle name="40% - Акцент1 3 5 4 2" xfId="10677"/>
    <cellStyle name="40% - Акцент1 3 5 5" xfId="10678"/>
    <cellStyle name="40% - Акцент1 3 6" xfId="10679"/>
    <cellStyle name="40% - Акцент1 3 6 2" xfId="10680"/>
    <cellStyle name="40% - Акцент1 3 6 2 2" xfId="10681"/>
    <cellStyle name="40% - Акцент1 3 6 3" xfId="10682"/>
    <cellStyle name="40% - Акцент1 3 7" xfId="10683"/>
    <cellStyle name="40% - Акцент1 3 7 2" xfId="10684"/>
    <cellStyle name="40% - Акцент1 3 7 2 2" xfId="10685"/>
    <cellStyle name="40% - Акцент1 3 7 3" xfId="10686"/>
    <cellStyle name="40% - Акцент1 3 8" xfId="10687"/>
    <cellStyle name="40% - Акцент1 3 8 2" xfId="10688"/>
    <cellStyle name="40% - Акцент1 3 9" xfId="10689"/>
    <cellStyle name="40% - Акцент1 30" xfId="10690"/>
    <cellStyle name="40% - Акцент1 30 2" xfId="10691"/>
    <cellStyle name="40% - Акцент1 30 2 2" xfId="10692"/>
    <cellStyle name="40% - Акцент1 30 2 2 2" xfId="10693"/>
    <cellStyle name="40% - Акцент1 30 2 3" xfId="10694"/>
    <cellStyle name="40% - Акцент1 30 3" xfId="10695"/>
    <cellStyle name="40% - Акцент1 30 3 2" xfId="10696"/>
    <cellStyle name="40% - Акцент1 30 3 2 2" xfId="10697"/>
    <cellStyle name="40% - Акцент1 30 3 3" xfId="10698"/>
    <cellStyle name="40% - Акцент1 30 4" xfId="10699"/>
    <cellStyle name="40% - Акцент1 30 4 2" xfId="10700"/>
    <cellStyle name="40% - Акцент1 30 5" xfId="10701"/>
    <cellStyle name="40% - Акцент1 31" xfId="10702"/>
    <cellStyle name="40% - Акцент1 31 2" xfId="10703"/>
    <cellStyle name="40% - Акцент1 31 2 2" xfId="10704"/>
    <cellStyle name="40% - Акцент1 31 2 2 2" xfId="10705"/>
    <cellStyle name="40% - Акцент1 31 2 3" xfId="10706"/>
    <cellStyle name="40% - Акцент1 31 3" xfId="10707"/>
    <cellStyle name="40% - Акцент1 31 3 2" xfId="10708"/>
    <cellStyle name="40% - Акцент1 31 3 2 2" xfId="10709"/>
    <cellStyle name="40% - Акцент1 31 3 3" xfId="10710"/>
    <cellStyle name="40% - Акцент1 31 4" xfId="10711"/>
    <cellStyle name="40% - Акцент1 31 4 2" xfId="10712"/>
    <cellStyle name="40% - Акцент1 31 5" xfId="10713"/>
    <cellStyle name="40% - Акцент1 32" xfId="10714"/>
    <cellStyle name="40% - Акцент1 32 2" xfId="10715"/>
    <cellStyle name="40% - Акцент1 32 2 2" xfId="10716"/>
    <cellStyle name="40% - Акцент1 32 2 2 2" xfId="10717"/>
    <cellStyle name="40% - Акцент1 32 2 3" xfId="10718"/>
    <cellStyle name="40% - Акцент1 32 3" xfId="10719"/>
    <cellStyle name="40% - Акцент1 32 3 2" xfId="10720"/>
    <cellStyle name="40% - Акцент1 32 3 2 2" xfId="10721"/>
    <cellStyle name="40% - Акцент1 32 3 3" xfId="10722"/>
    <cellStyle name="40% - Акцент1 32 4" xfId="10723"/>
    <cellStyle name="40% - Акцент1 32 4 2" xfId="10724"/>
    <cellStyle name="40% - Акцент1 32 5" xfId="10725"/>
    <cellStyle name="40% - Акцент1 33" xfId="10726"/>
    <cellStyle name="40% - Акцент1 33 2" xfId="10727"/>
    <cellStyle name="40% - Акцент1 33 2 2" xfId="10728"/>
    <cellStyle name="40% - Акцент1 33 2 2 2" xfId="10729"/>
    <cellStyle name="40% - Акцент1 33 2 3" xfId="10730"/>
    <cellStyle name="40% - Акцент1 33 3" xfId="10731"/>
    <cellStyle name="40% - Акцент1 33 3 2" xfId="10732"/>
    <cellStyle name="40% - Акцент1 33 3 2 2" xfId="10733"/>
    <cellStyle name="40% - Акцент1 33 3 3" xfId="10734"/>
    <cellStyle name="40% - Акцент1 33 4" xfId="10735"/>
    <cellStyle name="40% - Акцент1 33 4 2" xfId="10736"/>
    <cellStyle name="40% - Акцент1 33 5" xfId="10737"/>
    <cellStyle name="40% - Акцент1 34" xfId="10738"/>
    <cellStyle name="40% - Акцент1 34 2" xfId="10739"/>
    <cellStyle name="40% - Акцент1 34 2 2" xfId="10740"/>
    <cellStyle name="40% - Акцент1 34 2 2 2" xfId="10741"/>
    <cellStyle name="40% - Акцент1 34 2 3" xfId="10742"/>
    <cellStyle name="40% - Акцент1 34 3" xfId="10743"/>
    <cellStyle name="40% - Акцент1 34 3 2" xfId="10744"/>
    <cellStyle name="40% - Акцент1 34 3 2 2" xfId="10745"/>
    <cellStyle name="40% - Акцент1 34 3 3" xfId="10746"/>
    <cellStyle name="40% - Акцент1 34 4" xfId="10747"/>
    <cellStyle name="40% - Акцент1 34 4 2" xfId="10748"/>
    <cellStyle name="40% - Акцент1 34 5" xfId="10749"/>
    <cellStyle name="40% - Акцент1 35" xfId="10750"/>
    <cellStyle name="40% - Акцент1 35 2" xfId="10751"/>
    <cellStyle name="40% - Акцент1 35 2 2" xfId="10752"/>
    <cellStyle name="40% - Акцент1 35 2 2 2" xfId="10753"/>
    <cellStyle name="40% - Акцент1 35 2 3" xfId="10754"/>
    <cellStyle name="40% - Акцент1 35 3" xfId="10755"/>
    <cellStyle name="40% - Акцент1 35 3 2" xfId="10756"/>
    <cellStyle name="40% - Акцент1 35 3 2 2" xfId="10757"/>
    <cellStyle name="40% - Акцент1 35 3 3" xfId="10758"/>
    <cellStyle name="40% - Акцент1 35 4" xfId="10759"/>
    <cellStyle name="40% - Акцент1 35 4 2" xfId="10760"/>
    <cellStyle name="40% - Акцент1 35 5" xfId="10761"/>
    <cellStyle name="40% - Акцент1 36" xfId="10762"/>
    <cellStyle name="40% - Акцент1 36 2" xfId="10763"/>
    <cellStyle name="40% - Акцент1 36 2 2" xfId="10764"/>
    <cellStyle name="40% - Акцент1 36 2 2 2" xfId="10765"/>
    <cellStyle name="40% - Акцент1 36 2 3" xfId="10766"/>
    <cellStyle name="40% - Акцент1 36 3" xfId="10767"/>
    <cellStyle name="40% - Акцент1 36 3 2" xfId="10768"/>
    <cellStyle name="40% - Акцент1 36 3 2 2" xfId="10769"/>
    <cellStyle name="40% - Акцент1 36 3 3" xfId="10770"/>
    <cellStyle name="40% - Акцент1 36 4" xfId="10771"/>
    <cellStyle name="40% - Акцент1 36 4 2" xfId="10772"/>
    <cellStyle name="40% - Акцент1 36 5" xfId="10773"/>
    <cellStyle name="40% - Акцент1 37" xfId="10774"/>
    <cellStyle name="40% - Акцент1 37 2" xfId="10775"/>
    <cellStyle name="40% - Акцент1 37 2 2" xfId="10776"/>
    <cellStyle name="40% - Акцент1 37 2 2 2" xfId="10777"/>
    <cellStyle name="40% - Акцент1 37 2 3" xfId="10778"/>
    <cellStyle name="40% - Акцент1 37 3" xfId="10779"/>
    <cellStyle name="40% - Акцент1 37 3 2" xfId="10780"/>
    <cellStyle name="40% - Акцент1 37 3 2 2" xfId="10781"/>
    <cellStyle name="40% - Акцент1 37 3 3" xfId="10782"/>
    <cellStyle name="40% - Акцент1 37 4" xfId="10783"/>
    <cellStyle name="40% - Акцент1 37 4 2" xfId="10784"/>
    <cellStyle name="40% - Акцент1 37 5" xfId="10785"/>
    <cellStyle name="40% - Акцент1 38" xfId="10786"/>
    <cellStyle name="40% - Акцент1 38 2" xfId="10787"/>
    <cellStyle name="40% - Акцент1 38 2 2" xfId="10788"/>
    <cellStyle name="40% - Акцент1 38 2 2 2" xfId="10789"/>
    <cellStyle name="40% - Акцент1 38 2 3" xfId="10790"/>
    <cellStyle name="40% - Акцент1 38 3" xfId="10791"/>
    <cellStyle name="40% - Акцент1 38 3 2" xfId="10792"/>
    <cellStyle name="40% - Акцент1 38 3 2 2" xfId="10793"/>
    <cellStyle name="40% - Акцент1 38 3 3" xfId="10794"/>
    <cellStyle name="40% - Акцент1 38 4" xfId="10795"/>
    <cellStyle name="40% - Акцент1 38 4 2" xfId="10796"/>
    <cellStyle name="40% - Акцент1 38 5" xfId="10797"/>
    <cellStyle name="40% - Акцент1 39" xfId="10798"/>
    <cellStyle name="40% - Акцент1 39 2" xfId="10799"/>
    <cellStyle name="40% - Акцент1 39 2 2" xfId="10800"/>
    <cellStyle name="40% - Акцент1 39 2 2 2" xfId="10801"/>
    <cellStyle name="40% - Акцент1 39 2 3" xfId="10802"/>
    <cellStyle name="40% - Акцент1 39 3" xfId="10803"/>
    <cellStyle name="40% - Акцент1 39 3 2" xfId="10804"/>
    <cellStyle name="40% - Акцент1 39 3 2 2" xfId="10805"/>
    <cellStyle name="40% - Акцент1 39 3 3" xfId="10806"/>
    <cellStyle name="40% - Акцент1 39 4" xfId="10807"/>
    <cellStyle name="40% - Акцент1 39 4 2" xfId="10808"/>
    <cellStyle name="40% - Акцент1 39 5" xfId="10809"/>
    <cellStyle name="40% - Акцент1 4" xfId="10810"/>
    <cellStyle name="40% - Акцент1 4 2" xfId="10811"/>
    <cellStyle name="40% - Акцент1 4 2 2" xfId="10812"/>
    <cellStyle name="40% - Акцент1 4 2 2 2" xfId="10813"/>
    <cellStyle name="40% - Акцент1 4 2 2 2 2" xfId="10814"/>
    <cellStyle name="40% - Акцент1 4 2 2 3" xfId="10815"/>
    <cellStyle name="40% - Акцент1 4 2 3" xfId="10816"/>
    <cellStyle name="40% - Акцент1 4 2 3 2" xfId="10817"/>
    <cellStyle name="40% - Акцент1 4 2 3 2 2" xfId="10818"/>
    <cellStyle name="40% - Акцент1 4 2 3 3" xfId="10819"/>
    <cellStyle name="40% - Акцент1 4 2 4" xfId="10820"/>
    <cellStyle name="40% - Акцент1 4 2 4 2" xfId="10821"/>
    <cellStyle name="40% - Акцент1 4 2 5" xfId="10822"/>
    <cellStyle name="40% - Акцент1 4 3" xfId="10823"/>
    <cellStyle name="40% - Акцент1 4 3 2" xfId="10824"/>
    <cellStyle name="40% - Акцент1 4 3 2 2" xfId="10825"/>
    <cellStyle name="40% - Акцент1 4 3 2 2 2" xfId="10826"/>
    <cellStyle name="40% - Акцент1 4 3 2 3" xfId="10827"/>
    <cellStyle name="40% - Акцент1 4 3 3" xfId="10828"/>
    <cellStyle name="40% - Акцент1 4 3 3 2" xfId="10829"/>
    <cellStyle name="40% - Акцент1 4 3 3 2 2" xfId="10830"/>
    <cellStyle name="40% - Акцент1 4 3 3 3" xfId="10831"/>
    <cellStyle name="40% - Акцент1 4 3 4" xfId="10832"/>
    <cellStyle name="40% - Акцент1 4 3 4 2" xfId="10833"/>
    <cellStyle name="40% - Акцент1 4 3 5" xfId="10834"/>
    <cellStyle name="40% - Акцент1 4 4" xfId="10835"/>
    <cellStyle name="40% - Акцент1 4 4 2" xfId="10836"/>
    <cellStyle name="40% - Акцент1 4 4 2 2" xfId="10837"/>
    <cellStyle name="40% - Акцент1 4 4 2 2 2" xfId="10838"/>
    <cellStyle name="40% - Акцент1 4 4 2 3" xfId="10839"/>
    <cellStyle name="40% - Акцент1 4 4 3" xfId="10840"/>
    <cellStyle name="40% - Акцент1 4 4 3 2" xfId="10841"/>
    <cellStyle name="40% - Акцент1 4 4 3 2 2" xfId="10842"/>
    <cellStyle name="40% - Акцент1 4 4 3 3" xfId="10843"/>
    <cellStyle name="40% - Акцент1 4 4 4" xfId="10844"/>
    <cellStyle name="40% - Акцент1 4 4 4 2" xfId="10845"/>
    <cellStyle name="40% - Акцент1 4 4 5" xfId="10846"/>
    <cellStyle name="40% - Акцент1 4 5" xfId="10847"/>
    <cellStyle name="40% - Акцент1 4 5 2" xfId="10848"/>
    <cellStyle name="40% - Акцент1 4 5 2 2" xfId="10849"/>
    <cellStyle name="40% - Акцент1 4 5 2 2 2" xfId="10850"/>
    <cellStyle name="40% - Акцент1 4 5 2 3" xfId="10851"/>
    <cellStyle name="40% - Акцент1 4 5 3" xfId="10852"/>
    <cellStyle name="40% - Акцент1 4 5 3 2" xfId="10853"/>
    <cellStyle name="40% - Акцент1 4 5 3 2 2" xfId="10854"/>
    <cellStyle name="40% - Акцент1 4 5 3 3" xfId="10855"/>
    <cellStyle name="40% - Акцент1 4 5 4" xfId="10856"/>
    <cellStyle name="40% - Акцент1 4 5 4 2" xfId="10857"/>
    <cellStyle name="40% - Акцент1 4 5 5" xfId="10858"/>
    <cellStyle name="40% - Акцент1 4 6" xfId="10859"/>
    <cellStyle name="40% - Акцент1 4 6 2" xfId="10860"/>
    <cellStyle name="40% - Акцент1 4 6 2 2" xfId="10861"/>
    <cellStyle name="40% - Акцент1 4 6 3" xfId="10862"/>
    <cellStyle name="40% - Акцент1 4 7" xfId="10863"/>
    <cellStyle name="40% - Акцент1 4 7 2" xfId="10864"/>
    <cellStyle name="40% - Акцент1 4 7 2 2" xfId="10865"/>
    <cellStyle name="40% - Акцент1 4 7 3" xfId="10866"/>
    <cellStyle name="40% - Акцент1 4 8" xfId="10867"/>
    <cellStyle name="40% - Акцент1 4 8 2" xfId="10868"/>
    <cellStyle name="40% - Акцент1 4 9" xfId="10869"/>
    <cellStyle name="40% - Акцент1 40" xfId="10870"/>
    <cellStyle name="40% - Акцент1 40 2" xfId="10871"/>
    <cellStyle name="40% - Акцент1 40 2 2" xfId="10872"/>
    <cellStyle name="40% - Акцент1 40 2 2 2" xfId="10873"/>
    <cellStyle name="40% - Акцент1 40 2 3" xfId="10874"/>
    <cellStyle name="40% - Акцент1 40 3" xfId="10875"/>
    <cellStyle name="40% - Акцент1 40 3 2" xfId="10876"/>
    <cellStyle name="40% - Акцент1 40 3 2 2" xfId="10877"/>
    <cellStyle name="40% - Акцент1 40 3 3" xfId="10878"/>
    <cellStyle name="40% - Акцент1 40 4" xfId="10879"/>
    <cellStyle name="40% - Акцент1 40 4 2" xfId="10880"/>
    <cellStyle name="40% - Акцент1 40 5" xfId="10881"/>
    <cellStyle name="40% - Акцент1 41" xfId="10882"/>
    <cellStyle name="40% - Акцент1 41 2" xfId="10883"/>
    <cellStyle name="40% - Акцент1 41 2 2" xfId="10884"/>
    <cellStyle name="40% - Акцент1 41 2 2 2" xfId="10885"/>
    <cellStyle name="40% - Акцент1 41 2 3" xfId="10886"/>
    <cellStyle name="40% - Акцент1 41 3" xfId="10887"/>
    <cellStyle name="40% - Акцент1 41 3 2" xfId="10888"/>
    <cellStyle name="40% - Акцент1 41 3 2 2" xfId="10889"/>
    <cellStyle name="40% - Акцент1 41 3 3" xfId="10890"/>
    <cellStyle name="40% - Акцент1 41 4" xfId="10891"/>
    <cellStyle name="40% - Акцент1 41 4 2" xfId="10892"/>
    <cellStyle name="40% - Акцент1 41 5" xfId="10893"/>
    <cellStyle name="40% - Акцент1 42" xfId="10894"/>
    <cellStyle name="40% - Акцент1 42 2" xfId="10895"/>
    <cellStyle name="40% - Акцент1 42 2 2" xfId="10896"/>
    <cellStyle name="40% - Акцент1 42 2 2 2" xfId="10897"/>
    <cellStyle name="40% - Акцент1 42 2 3" xfId="10898"/>
    <cellStyle name="40% - Акцент1 42 3" xfId="10899"/>
    <cellStyle name="40% - Акцент1 42 3 2" xfId="10900"/>
    <cellStyle name="40% - Акцент1 42 3 2 2" xfId="10901"/>
    <cellStyle name="40% - Акцент1 42 3 3" xfId="10902"/>
    <cellStyle name="40% - Акцент1 42 4" xfId="10903"/>
    <cellStyle name="40% - Акцент1 42 4 2" xfId="10904"/>
    <cellStyle name="40% - Акцент1 42 5" xfId="10905"/>
    <cellStyle name="40% - Акцент1 43" xfId="10906"/>
    <cellStyle name="40% - Акцент1 43 2" xfId="10907"/>
    <cellStyle name="40% - Акцент1 43 2 2" xfId="10908"/>
    <cellStyle name="40% - Акцент1 43 2 2 2" xfId="10909"/>
    <cellStyle name="40% - Акцент1 43 2 3" xfId="10910"/>
    <cellStyle name="40% - Акцент1 43 3" xfId="10911"/>
    <cellStyle name="40% - Акцент1 43 3 2" xfId="10912"/>
    <cellStyle name="40% - Акцент1 43 3 2 2" xfId="10913"/>
    <cellStyle name="40% - Акцент1 43 3 3" xfId="10914"/>
    <cellStyle name="40% - Акцент1 43 4" xfId="10915"/>
    <cellStyle name="40% - Акцент1 43 4 2" xfId="10916"/>
    <cellStyle name="40% - Акцент1 43 5" xfId="10917"/>
    <cellStyle name="40% - Акцент1 44" xfId="10918"/>
    <cellStyle name="40% - Акцент1 44 2" xfId="10919"/>
    <cellStyle name="40% - Акцент1 44 2 2" xfId="10920"/>
    <cellStyle name="40% - Акцент1 44 2 2 2" xfId="10921"/>
    <cellStyle name="40% - Акцент1 44 2 3" xfId="10922"/>
    <cellStyle name="40% - Акцент1 44 3" xfId="10923"/>
    <cellStyle name="40% - Акцент1 44 3 2" xfId="10924"/>
    <cellStyle name="40% - Акцент1 44 3 2 2" xfId="10925"/>
    <cellStyle name="40% - Акцент1 44 3 3" xfId="10926"/>
    <cellStyle name="40% - Акцент1 44 4" xfId="10927"/>
    <cellStyle name="40% - Акцент1 44 4 2" xfId="10928"/>
    <cellStyle name="40% - Акцент1 44 5" xfId="10929"/>
    <cellStyle name="40% - Акцент1 45" xfId="10930"/>
    <cellStyle name="40% - Акцент1 45 2" xfId="10931"/>
    <cellStyle name="40% - Акцент1 45 2 2" xfId="10932"/>
    <cellStyle name="40% - Акцент1 45 2 2 2" xfId="10933"/>
    <cellStyle name="40% - Акцент1 45 2 3" xfId="10934"/>
    <cellStyle name="40% - Акцент1 45 3" xfId="10935"/>
    <cellStyle name="40% - Акцент1 45 3 2" xfId="10936"/>
    <cellStyle name="40% - Акцент1 45 3 2 2" xfId="10937"/>
    <cellStyle name="40% - Акцент1 45 3 3" xfId="10938"/>
    <cellStyle name="40% - Акцент1 45 4" xfId="10939"/>
    <cellStyle name="40% - Акцент1 45 4 2" xfId="10940"/>
    <cellStyle name="40% - Акцент1 45 5" xfId="10941"/>
    <cellStyle name="40% - Акцент1 46" xfId="10942"/>
    <cellStyle name="40% - Акцент1 46 2" xfId="10943"/>
    <cellStyle name="40% - Акцент1 46 2 2" xfId="10944"/>
    <cellStyle name="40% - Акцент1 46 2 2 2" xfId="10945"/>
    <cellStyle name="40% - Акцент1 46 2 3" xfId="10946"/>
    <cellStyle name="40% - Акцент1 46 3" xfId="10947"/>
    <cellStyle name="40% - Акцент1 46 3 2" xfId="10948"/>
    <cellStyle name="40% - Акцент1 46 3 2 2" xfId="10949"/>
    <cellStyle name="40% - Акцент1 46 3 3" xfId="10950"/>
    <cellStyle name="40% - Акцент1 46 4" xfId="10951"/>
    <cellStyle name="40% - Акцент1 46 4 2" xfId="10952"/>
    <cellStyle name="40% - Акцент1 46 5" xfId="10953"/>
    <cellStyle name="40% - Акцент1 47" xfId="10954"/>
    <cellStyle name="40% - Акцент1 47 2" xfId="10955"/>
    <cellStyle name="40% - Акцент1 47 2 2" xfId="10956"/>
    <cellStyle name="40% - Акцент1 47 2 2 2" xfId="10957"/>
    <cellStyle name="40% - Акцент1 47 2 3" xfId="10958"/>
    <cellStyle name="40% - Акцент1 47 3" xfId="10959"/>
    <cellStyle name="40% - Акцент1 47 3 2" xfId="10960"/>
    <cellStyle name="40% - Акцент1 47 3 2 2" xfId="10961"/>
    <cellStyle name="40% - Акцент1 47 3 3" xfId="10962"/>
    <cellStyle name="40% - Акцент1 47 4" xfId="10963"/>
    <cellStyle name="40% - Акцент1 47 4 2" xfId="10964"/>
    <cellStyle name="40% - Акцент1 47 5" xfId="10965"/>
    <cellStyle name="40% - Акцент1 48" xfId="10966"/>
    <cellStyle name="40% - Акцент1 48 2" xfId="10967"/>
    <cellStyle name="40% - Акцент1 48 2 2" xfId="10968"/>
    <cellStyle name="40% - Акцент1 48 2 2 2" xfId="10969"/>
    <cellStyle name="40% - Акцент1 48 2 3" xfId="10970"/>
    <cellStyle name="40% - Акцент1 48 3" xfId="10971"/>
    <cellStyle name="40% - Акцент1 48 3 2" xfId="10972"/>
    <cellStyle name="40% - Акцент1 48 3 2 2" xfId="10973"/>
    <cellStyle name="40% - Акцент1 48 3 3" xfId="10974"/>
    <cellStyle name="40% - Акцент1 48 4" xfId="10975"/>
    <cellStyle name="40% - Акцент1 48 4 2" xfId="10976"/>
    <cellStyle name="40% - Акцент1 48 5" xfId="10977"/>
    <cellStyle name="40% - Акцент1 49" xfId="10978"/>
    <cellStyle name="40% - Акцент1 49 2" xfId="10979"/>
    <cellStyle name="40% - Акцент1 49 2 2" xfId="10980"/>
    <cellStyle name="40% - Акцент1 49 2 2 2" xfId="10981"/>
    <cellStyle name="40% - Акцент1 49 2 3" xfId="10982"/>
    <cellStyle name="40% - Акцент1 49 3" xfId="10983"/>
    <cellStyle name="40% - Акцент1 49 3 2" xfId="10984"/>
    <cellStyle name="40% - Акцент1 49 3 2 2" xfId="10985"/>
    <cellStyle name="40% - Акцент1 49 3 3" xfId="10986"/>
    <cellStyle name="40% - Акцент1 49 4" xfId="10987"/>
    <cellStyle name="40% - Акцент1 49 4 2" xfId="10988"/>
    <cellStyle name="40% - Акцент1 49 5" xfId="10989"/>
    <cellStyle name="40% - Акцент1 5" xfId="10990"/>
    <cellStyle name="40% - Акцент1 5 2" xfId="10991"/>
    <cellStyle name="40% - Акцент1 5 2 2" xfId="10992"/>
    <cellStyle name="40% - Акцент1 5 2 2 2" xfId="10993"/>
    <cellStyle name="40% - Акцент1 5 2 2 2 2" xfId="10994"/>
    <cellStyle name="40% - Акцент1 5 2 2 3" xfId="10995"/>
    <cellStyle name="40% - Акцент1 5 2 3" xfId="10996"/>
    <cellStyle name="40% - Акцент1 5 2 3 2" xfId="10997"/>
    <cellStyle name="40% - Акцент1 5 2 3 2 2" xfId="10998"/>
    <cellStyle name="40% - Акцент1 5 2 3 3" xfId="10999"/>
    <cellStyle name="40% - Акцент1 5 2 4" xfId="11000"/>
    <cellStyle name="40% - Акцент1 5 2 4 2" xfId="11001"/>
    <cellStyle name="40% - Акцент1 5 2 5" xfId="11002"/>
    <cellStyle name="40% - Акцент1 5 3" xfId="11003"/>
    <cellStyle name="40% - Акцент1 5 3 2" xfId="11004"/>
    <cellStyle name="40% - Акцент1 5 3 2 2" xfId="11005"/>
    <cellStyle name="40% - Акцент1 5 3 2 2 2" xfId="11006"/>
    <cellStyle name="40% - Акцент1 5 3 2 3" xfId="11007"/>
    <cellStyle name="40% - Акцент1 5 3 3" xfId="11008"/>
    <cellStyle name="40% - Акцент1 5 3 3 2" xfId="11009"/>
    <cellStyle name="40% - Акцент1 5 3 3 2 2" xfId="11010"/>
    <cellStyle name="40% - Акцент1 5 3 3 3" xfId="11011"/>
    <cellStyle name="40% - Акцент1 5 3 4" xfId="11012"/>
    <cellStyle name="40% - Акцент1 5 3 4 2" xfId="11013"/>
    <cellStyle name="40% - Акцент1 5 3 5" xfId="11014"/>
    <cellStyle name="40% - Акцент1 5 4" xfId="11015"/>
    <cellStyle name="40% - Акцент1 5 4 2" xfId="11016"/>
    <cellStyle name="40% - Акцент1 5 4 2 2" xfId="11017"/>
    <cellStyle name="40% - Акцент1 5 4 2 2 2" xfId="11018"/>
    <cellStyle name="40% - Акцент1 5 4 2 3" xfId="11019"/>
    <cellStyle name="40% - Акцент1 5 4 3" xfId="11020"/>
    <cellStyle name="40% - Акцент1 5 4 3 2" xfId="11021"/>
    <cellStyle name="40% - Акцент1 5 4 3 2 2" xfId="11022"/>
    <cellStyle name="40% - Акцент1 5 4 3 3" xfId="11023"/>
    <cellStyle name="40% - Акцент1 5 4 4" xfId="11024"/>
    <cellStyle name="40% - Акцент1 5 4 4 2" xfId="11025"/>
    <cellStyle name="40% - Акцент1 5 4 5" xfId="11026"/>
    <cellStyle name="40% - Акцент1 5 5" xfId="11027"/>
    <cellStyle name="40% - Акцент1 5 5 2" xfId="11028"/>
    <cellStyle name="40% - Акцент1 5 5 2 2" xfId="11029"/>
    <cellStyle name="40% - Акцент1 5 5 2 2 2" xfId="11030"/>
    <cellStyle name="40% - Акцент1 5 5 2 3" xfId="11031"/>
    <cellStyle name="40% - Акцент1 5 5 3" xfId="11032"/>
    <cellStyle name="40% - Акцент1 5 5 3 2" xfId="11033"/>
    <cellStyle name="40% - Акцент1 5 5 3 2 2" xfId="11034"/>
    <cellStyle name="40% - Акцент1 5 5 3 3" xfId="11035"/>
    <cellStyle name="40% - Акцент1 5 5 4" xfId="11036"/>
    <cellStyle name="40% - Акцент1 5 5 4 2" xfId="11037"/>
    <cellStyle name="40% - Акцент1 5 5 5" xfId="11038"/>
    <cellStyle name="40% - Акцент1 5 6" xfId="11039"/>
    <cellStyle name="40% - Акцент1 5 6 2" xfId="11040"/>
    <cellStyle name="40% - Акцент1 5 6 2 2" xfId="11041"/>
    <cellStyle name="40% - Акцент1 5 6 3" xfId="11042"/>
    <cellStyle name="40% - Акцент1 5 7" xfId="11043"/>
    <cellStyle name="40% - Акцент1 5 7 2" xfId="11044"/>
    <cellStyle name="40% - Акцент1 5 7 2 2" xfId="11045"/>
    <cellStyle name="40% - Акцент1 5 7 3" xfId="11046"/>
    <cellStyle name="40% - Акцент1 5 8" xfId="11047"/>
    <cellStyle name="40% - Акцент1 5 8 2" xfId="11048"/>
    <cellStyle name="40% - Акцент1 5 9" xfId="11049"/>
    <cellStyle name="40% - Акцент1 50" xfId="11050"/>
    <cellStyle name="40% - Акцент1 50 2" xfId="11051"/>
    <cellStyle name="40% - Акцент1 50 2 2" xfId="11052"/>
    <cellStyle name="40% - Акцент1 50 2 2 2" xfId="11053"/>
    <cellStyle name="40% - Акцент1 50 2 3" xfId="11054"/>
    <cellStyle name="40% - Акцент1 50 3" xfId="11055"/>
    <cellStyle name="40% - Акцент1 50 3 2" xfId="11056"/>
    <cellStyle name="40% - Акцент1 50 3 2 2" xfId="11057"/>
    <cellStyle name="40% - Акцент1 50 3 3" xfId="11058"/>
    <cellStyle name="40% - Акцент1 50 4" xfId="11059"/>
    <cellStyle name="40% - Акцент1 50 4 2" xfId="11060"/>
    <cellStyle name="40% - Акцент1 50 5" xfId="11061"/>
    <cellStyle name="40% - Акцент1 51" xfId="11062"/>
    <cellStyle name="40% - Акцент1 51 2" xfId="11063"/>
    <cellStyle name="40% - Акцент1 51 2 2" xfId="11064"/>
    <cellStyle name="40% - Акцент1 51 2 2 2" xfId="11065"/>
    <cellStyle name="40% - Акцент1 51 2 3" xfId="11066"/>
    <cellStyle name="40% - Акцент1 51 3" xfId="11067"/>
    <cellStyle name="40% - Акцент1 51 3 2" xfId="11068"/>
    <cellStyle name="40% - Акцент1 51 3 2 2" xfId="11069"/>
    <cellStyle name="40% - Акцент1 51 3 3" xfId="11070"/>
    <cellStyle name="40% - Акцент1 51 4" xfId="11071"/>
    <cellStyle name="40% - Акцент1 51 4 2" xfId="11072"/>
    <cellStyle name="40% - Акцент1 51 5" xfId="11073"/>
    <cellStyle name="40% - Акцент1 52" xfId="11074"/>
    <cellStyle name="40% - Акцент1 52 2" xfId="11075"/>
    <cellStyle name="40% - Акцент1 52 2 2" xfId="11076"/>
    <cellStyle name="40% - Акцент1 52 2 2 2" xfId="11077"/>
    <cellStyle name="40% - Акцент1 52 2 3" xfId="11078"/>
    <cellStyle name="40% - Акцент1 52 3" xfId="11079"/>
    <cellStyle name="40% - Акцент1 52 3 2" xfId="11080"/>
    <cellStyle name="40% - Акцент1 52 3 2 2" xfId="11081"/>
    <cellStyle name="40% - Акцент1 52 3 3" xfId="11082"/>
    <cellStyle name="40% - Акцент1 52 4" xfId="11083"/>
    <cellStyle name="40% - Акцент1 52 4 2" xfId="11084"/>
    <cellStyle name="40% - Акцент1 52 5" xfId="11085"/>
    <cellStyle name="40% - Акцент1 53" xfId="11086"/>
    <cellStyle name="40% - Акцент1 53 2" xfId="11087"/>
    <cellStyle name="40% - Акцент1 53 2 2" xfId="11088"/>
    <cellStyle name="40% - Акцент1 53 2 2 2" xfId="11089"/>
    <cellStyle name="40% - Акцент1 53 2 3" xfId="11090"/>
    <cellStyle name="40% - Акцент1 53 3" xfId="11091"/>
    <cellStyle name="40% - Акцент1 53 3 2" xfId="11092"/>
    <cellStyle name="40% - Акцент1 53 3 2 2" xfId="11093"/>
    <cellStyle name="40% - Акцент1 53 3 3" xfId="11094"/>
    <cellStyle name="40% - Акцент1 53 4" xfId="11095"/>
    <cellStyle name="40% - Акцент1 53 4 2" xfId="11096"/>
    <cellStyle name="40% - Акцент1 53 5" xfId="11097"/>
    <cellStyle name="40% - Акцент1 54" xfId="11098"/>
    <cellStyle name="40% - Акцент1 54 2" xfId="11099"/>
    <cellStyle name="40% - Акцент1 54 2 2" xfId="11100"/>
    <cellStyle name="40% - Акцент1 54 2 2 2" xfId="11101"/>
    <cellStyle name="40% - Акцент1 54 2 3" xfId="11102"/>
    <cellStyle name="40% - Акцент1 54 3" xfId="11103"/>
    <cellStyle name="40% - Акцент1 54 3 2" xfId="11104"/>
    <cellStyle name="40% - Акцент1 54 3 2 2" xfId="11105"/>
    <cellStyle name="40% - Акцент1 54 3 3" xfId="11106"/>
    <cellStyle name="40% - Акцент1 54 4" xfId="11107"/>
    <cellStyle name="40% - Акцент1 54 4 2" xfId="11108"/>
    <cellStyle name="40% - Акцент1 54 5" xfId="11109"/>
    <cellStyle name="40% - Акцент1 55" xfId="11110"/>
    <cellStyle name="40% - Акцент1 55 2" xfId="11111"/>
    <cellStyle name="40% - Акцент1 55 2 2" xfId="11112"/>
    <cellStyle name="40% - Акцент1 55 2 2 2" xfId="11113"/>
    <cellStyle name="40% - Акцент1 55 2 3" xfId="11114"/>
    <cellStyle name="40% - Акцент1 55 3" xfId="11115"/>
    <cellStyle name="40% - Акцент1 55 3 2" xfId="11116"/>
    <cellStyle name="40% - Акцент1 55 3 2 2" xfId="11117"/>
    <cellStyle name="40% - Акцент1 55 3 3" xfId="11118"/>
    <cellStyle name="40% - Акцент1 55 4" xfId="11119"/>
    <cellStyle name="40% - Акцент1 55 4 2" xfId="11120"/>
    <cellStyle name="40% - Акцент1 55 5" xfId="11121"/>
    <cellStyle name="40% - Акцент1 56" xfId="11122"/>
    <cellStyle name="40% - Акцент1 56 2" xfId="11123"/>
    <cellStyle name="40% - Акцент1 56 2 2" xfId="11124"/>
    <cellStyle name="40% - Акцент1 56 2 2 2" xfId="11125"/>
    <cellStyle name="40% - Акцент1 56 2 3" xfId="11126"/>
    <cellStyle name="40% - Акцент1 56 3" xfId="11127"/>
    <cellStyle name="40% - Акцент1 56 3 2" xfId="11128"/>
    <cellStyle name="40% - Акцент1 56 3 2 2" xfId="11129"/>
    <cellStyle name="40% - Акцент1 56 3 3" xfId="11130"/>
    <cellStyle name="40% - Акцент1 56 4" xfId="11131"/>
    <cellStyle name="40% - Акцент1 56 4 2" xfId="11132"/>
    <cellStyle name="40% - Акцент1 56 5" xfId="11133"/>
    <cellStyle name="40% - Акцент1 57" xfId="11134"/>
    <cellStyle name="40% - Акцент1 57 2" xfId="11135"/>
    <cellStyle name="40% - Акцент1 57 2 2" xfId="11136"/>
    <cellStyle name="40% - Акцент1 57 2 2 2" xfId="11137"/>
    <cellStyle name="40% - Акцент1 57 2 3" xfId="11138"/>
    <cellStyle name="40% - Акцент1 57 3" xfId="11139"/>
    <cellStyle name="40% - Акцент1 57 3 2" xfId="11140"/>
    <cellStyle name="40% - Акцент1 57 3 2 2" xfId="11141"/>
    <cellStyle name="40% - Акцент1 57 3 3" xfId="11142"/>
    <cellStyle name="40% - Акцент1 57 4" xfId="11143"/>
    <cellStyle name="40% - Акцент1 57 4 2" xfId="11144"/>
    <cellStyle name="40% - Акцент1 57 5" xfId="11145"/>
    <cellStyle name="40% - Акцент1 58" xfId="11146"/>
    <cellStyle name="40% - Акцент1 58 2" xfId="11147"/>
    <cellStyle name="40% - Акцент1 58 2 2" xfId="11148"/>
    <cellStyle name="40% - Акцент1 58 2 2 2" xfId="11149"/>
    <cellStyle name="40% - Акцент1 58 2 3" xfId="11150"/>
    <cellStyle name="40% - Акцент1 58 3" xfId="11151"/>
    <cellStyle name="40% - Акцент1 58 3 2" xfId="11152"/>
    <cellStyle name="40% - Акцент1 58 3 2 2" xfId="11153"/>
    <cellStyle name="40% - Акцент1 58 3 3" xfId="11154"/>
    <cellStyle name="40% - Акцент1 58 4" xfId="11155"/>
    <cellStyle name="40% - Акцент1 58 4 2" xfId="11156"/>
    <cellStyle name="40% - Акцент1 58 5" xfId="11157"/>
    <cellStyle name="40% - Акцент1 59" xfId="11158"/>
    <cellStyle name="40% - Акцент1 59 2" xfId="11159"/>
    <cellStyle name="40% - Акцент1 59 2 2" xfId="11160"/>
    <cellStyle name="40% - Акцент1 59 2 2 2" xfId="11161"/>
    <cellStyle name="40% - Акцент1 59 2 3" xfId="11162"/>
    <cellStyle name="40% - Акцент1 59 3" xfId="11163"/>
    <cellStyle name="40% - Акцент1 59 3 2" xfId="11164"/>
    <cellStyle name="40% - Акцент1 59 3 2 2" xfId="11165"/>
    <cellStyle name="40% - Акцент1 59 3 3" xfId="11166"/>
    <cellStyle name="40% - Акцент1 59 4" xfId="11167"/>
    <cellStyle name="40% - Акцент1 59 4 2" xfId="11168"/>
    <cellStyle name="40% - Акцент1 59 5" xfId="11169"/>
    <cellStyle name="40% - Акцент1 6" xfId="11170"/>
    <cellStyle name="40% - Акцент1 6 2" xfId="11171"/>
    <cellStyle name="40% - Акцент1 6 2 2" xfId="11172"/>
    <cellStyle name="40% - Акцент1 6 2 2 2" xfId="11173"/>
    <cellStyle name="40% - Акцент1 6 2 2 2 2" xfId="11174"/>
    <cellStyle name="40% - Акцент1 6 2 2 3" xfId="11175"/>
    <cellStyle name="40% - Акцент1 6 2 3" xfId="11176"/>
    <cellStyle name="40% - Акцент1 6 2 3 2" xfId="11177"/>
    <cellStyle name="40% - Акцент1 6 2 3 2 2" xfId="11178"/>
    <cellStyle name="40% - Акцент1 6 2 3 3" xfId="11179"/>
    <cellStyle name="40% - Акцент1 6 2 4" xfId="11180"/>
    <cellStyle name="40% - Акцент1 6 2 4 2" xfId="11181"/>
    <cellStyle name="40% - Акцент1 6 2 5" xfId="11182"/>
    <cellStyle name="40% - Акцент1 6 3" xfId="11183"/>
    <cellStyle name="40% - Акцент1 6 3 2" xfId="11184"/>
    <cellStyle name="40% - Акцент1 6 3 2 2" xfId="11185"/>
    <cellStyle name="40% - Акцент1 6 3 2 2 2" xfId="11186"/>
    <cellStyle name="40% - Акцент1 6 3 2 3" xfId="11187"/>
    <cellStyle name="40% - Акцент1 6 3 3" xfId="11188"/>
    <cellStyle name="40% - Акцент1 6 3 3 2" xfId="11189"/>
    <cellStyle name="40% - Акцент1 6 3 3 2 2" xfId="11190"/>
    <cellStyle name="40% - Акцент1 6 3 3 3" xfId="11191"/>
    <cellStyle name="40% - Акцент1 6 3 4" xfId="11192"/>
    <cellStyle name="40% - Акцент1 6 3 4 2" xfId="11193"/>
    <cellStyle name="40% - Акцент1 6 3 5" xfId="11194"/>
    <cellStyle name="40% - Акцент1 6 4" xfId="11195"/>
    <cellStyle name="40% - Акцент1 6 4 2" xfId="11196"/>
    <cellStyle name="40% - Акцент1 6 4 2 2" xfId="11197"/>
    <cellStyle name="40% - Акцент1 6 4 2 2 2" xfId="11198"/>
    <cellStyle name="40% - Акцент1 6 4 2 3" xfId="11199"/>
    <cellStyle name="40% - Акцент1 6 4 3" xfId="11200"/>
    <cellStyle name="40% - Акцент1 6 4 3 2" xfId="11201"/>
    <cellStyle name="40% - Акцент1 6 4 3 2 2" xfId="11202"/>
    <cellStyle name="40% - Акцент1 6 4 3 3" xfId="11203"/>
    <cellStyle name="40% - Акцент1 6 4 4" xfId="11204"/>
    <cellStyle name="40% - Акцент1 6 4 4 2" xfId="11205"/>
    <cellStyle name="40% - Акцент1 6 4 5" xfId="11206"/>
    <cellStyle name="40% - Акцент1 6 5" xfId="11207"/>
    <cellStyle name="40% - Акцент1 6 5 2" xfId="11208"/>
    <cellStyle name="40% - Акцент1 6 5 2 2" xfId="11209"/>
    <cellStyle name="40% - Акцент1 6 5 2 2 2" xfId="11210"/>
    <cellStyle name="40% - Акцент1 6 5 2 3" xfId="11211"/>
    <cellStyle name="40% - Акцент1 6 5 3" xfId="11212"/>
    <cellStyle name="40% - Акцент1 6 5 3 2" xfId="11213"/>
    <cellStyle name="40% - Акцент1 6 5 3 2 2" xfId="11214"/>
    <cellStyle name="40% - Акцент1 6 5 3 3" xfId="11215"/>
    <cellStyle name="40% - Акцент1 6 5 4" xfId="11216"/>
    <cellStyle name="40% - Акцент1 6 5 4 2" xfId="11217"/>
    <cellStyle name="40% - Акцент1 6 5 5" xfId="11218"/>
    <cellStyle name="40% - Акцент1 6 6" xfId="11219"/>
    <cellStyle name="40% - Акцент1 6 6 2" xfId="11220"/>
    <cellStyle name="40% - Акцент1 6 6 2 2" xfId="11221"/>
    <cellStyle name="40% - Акцент1 6 6 3" xfId="11222"/>
    <cellStyle name="40% - Акцент1 6 7" xfId="11223"/>
    <cellStyle name="40% - Акцент1 6 7 2" xfId="11224"/>
    <cellStyle name="40% - Акцент1 6 7 2 2" xfId="11225"/>
    <cellStyle name="40% - Акцент1 6 7 3" xfId="11226"/>
    <cellStyle name="40% - Акцент1 6 8" xfId="11227"/>
    <cellStyle name="40% - Акцент1 6 8 2" xfId="11228"/>
    <cellStyle name="40% - Акцент1 6 9" xfId="11229"/>
    <cellStyle name="40% - Акцент1 60" xfId="11230"/>
    <cellStyle name="40% - Акцент1 60 2" xfId="11231"/>
    <cellStyle name="40% - Акцент1 60 2 2" xfId="11232"/>
    <cellStyle name="40% - Акцент1 60 2 2 2" xfId="11233"/>
    <cellStyle name="40% - Акцент1 60 2 3" xfId="11234"/>
    <cellStyle name="40% - Акцент1 60 3" xfId="11235"/>
    <cellStyle name="40% - Акцент1 60 3 2" xfId="11236"/>
    <cellStyle name="40% - Акцент1 60 3 2 2" xfId="11237"/>
    <cellStyle name="40% - Акцент1 60 3 3" xfId="11238"/>
    <cellStyle name="40% - Акцент1 60 4" xfId="11239"/>
    <cellStyle name="40% - Акцент1 60 4 2" xfId="11240"/>
    <cellStyle name="40% - Акцент1 60 5" xfId="11241"/>
    <cellStyle name="40% - Акцент1 61" xfId="11242"/>
    <cellStyle name="40% - Акцент1 61 2" xfId="11243"/>
    <cellStyle name="40% - Акцент1 61 2 2" xfId="11244"/>
    <cellStyle name="40% - Акцент1 61 2 2 2" xfId="11245"/>
    <cellStyle name="40% - Акцент1 61 2 3" xfId="11246"/>
    <cellStyle name="40% - Акцент1 61 3" xfId="11247"/>
    <cellStyle name="40% - Акцент1 61 3 2" xfId="11248"/>
    <cellStyle name="40% - Акцент1 61 3 2 2" xfId="11249"/>
    <cellStyle name="40% - Акцент1 61 3 3" xfId="11250"/>
    <cellStyle name="40% - Акцент1 61 4" xfId="11251"/>
    <cellStyle name="40% - Акцент1 61 4 2" xfId="11252"/>
    <cellStyle name="40% - Акцент1 61 5" xfId="11253"/>
    <cellStyle name="40% - Акцент1 62" xfId="11254"/>
    <cellStyle name="40% - Акцент1 62 2" xfId="11255"/>
    <cellStyle name="40% - Акцент1 62 2 2" xfId="11256"/>
    <cellStyle name="40% - Акцент1 62 2 2 2" xfId="11257"/>
    <cellStyle name="40% - Акцент1 62 2 3" xfId="11258"/>
    <cellStyle name="40% - Акцент1 62 3" xfId="11259"/>
    <cellStyle name="40% - Акцент1 62 3 2" xfId="11260"/>
    <cellStyle name="40% - Акцент1 62 3 2 2" xfId="11261"/>
    <cellStyle name="40% - Акцент1 62 3 3" xfId="11262"/>
    <cellStyle name="40% - Акцент1 62 4" xfId="11263"/>
    <cellStyle name="40% - Акцент1 62 4 2" xfId="11264"/>
    <cellStyle name="40% - Акцент1 62 5" xfId="11265"/>
    <cellStyle name="40% - Акцент1 63" xfId="11266"/>
    <cellStyle name="40% - Акцент1 63 2" xfId="11267"/>
    <cellStyle name="40% - Акцент1 63 2 2" xfId="11268"/>
    <cellStyle name="40% - Акцент1 63 2 2 2" xfId="11269"/>
    <cellStyle name="40% - Акцент1 63 2 3" xfId="11270"/>
    <cellStyle name="40% - Акцент1 63 3" xfId="11271"/>
    <cellStyle name="40% - Акцент1 63 3 2" xfId="11272"/>
    <cellStyle name="40% - Акцент1 63 3 2 2" xfId="11273"/>
    <cellStyle name="40% - Акцент1 63 3 3" xfId="11274"/>
    <cellStyle name="40% - Акцент1 63 4" xfId="11275"/>
    <cellStyle name="40% - Акцент1 63 4 2" xfId="11276"/>
    <cellStyle name="40% - Акцент1 63 5" xfId="11277"/>
    <cellStyle name="40% - Акцент1 64" xfId="11278"/>
    <cellStyle name="40% - Акцент1 64 2" xfId="11279"/>
    <cellStyle name="40% - Акцент1 64 2 2" xfId="11280"/>
    <cellStyle name="40% - Акцент1 64 2 2 2" xfId="11281"/>
    <cellStyle name="40% - Акцент1 64 2 3" xfId="11282"/>
    <cellStyle name="40% - Акцент1 64 3" xfId="11283"/>
    <cellStyle name="40% - Акцент1 64 3 2" xfId="11284"/>
    <cellStyle name="40% - Акцент1 64 3 2 2" xfId="11285"/>
    <cellStyle name="40% - Акцент1 64 3 3" xfId="11286"/>
    <cellStyle name="40% - Акцент1 64 4" xfId="11287"/>
    <cellStyle name="40% - Акцент1 64 4 2" xfId="11288"/>
    <cellStyle name="40% - Акцент1 64 5" xfId="11289"/>
    <cellStyle name="40% - Акцент1 65" xfId="11290"/>
    <cellStyle name="40% - Акцент1 65 2" xfId="11291"/>
    <cellStyle name="40% - Акцент1 65 2 2" xfId="11292"/>
    <cellStyle name="40% - Акцент1 65 2 2 2" xfId="11293"/>
    <cellStyle name="40% - Акцент1 65 2 3" xfId="11294"/>
    <cellStyle name="40% - Акцент1 65 3" xfId="11295"/>
    <cellStyle name="40% - Акцент1 65 3 2" xfId="11296"/>
    <cellStyle name="40% - Акцент1 65 3 2 2" xfId="11297"/>
    <cellStyle name="40% - Акцент1 65 3 3" xfId="11298"/>
    <cellStyle name="40% - Акцент1 65 4" xfId="11299"/>
    <cellStyle name="40% - Акцент1 65 4 2" xfId="11300"/>
    <cellStyle name="40% - Акцент1 65 5" xfId="11301"/>
    <cellStyle name="40% - Акцент1 66" xfId="11302"/>
    <cellStyle name="40% - Акцент1 66 2" xfId="11303"/>
    <cellStyle name="40% - Акцент1 66 2 2" xfId="11304"/>
    <cellStyle name="40% - Акцент1 66 2 2 2" xfId="11305"/>
    <cellStyle name="40% - Акцент1 66 2 3" xfId="11306"/>
    <cellStyle name="40% - Акцент1 66 3" xfId="11307"/>
    <cellStyle name="40% - Акцент1 66 3 2" xfId="11308"/>
    <cellStyle name="40% - Акцент1 66 3 2 2" xfId="11309"/>
    <cellStyle name="40% - Акцент1 66 3 3" xfId="11310"/>
    <cellStyle name="40% - Акцент1 66 4" xfId="11311"/>
    <cellStyle name="40% - Акцент1 66 4 2" xfId="11312"/>
    <cellStyle name="40% - Акцент1 66 5" xfId="11313"/>
    <cellStyle name="40% - Акцент1 67" xfId="11314"/>
    <cellStyle name="40% - Акцент1 67 2" xfId="11315"/>
    <cellStyle name="40% - Акцент1 67 2 2" xfId="11316"/>
    <cellStyle name="40% - Акцент1 67 2 2 2" xfId="11317"/>
    <cellStyle name="40% - Акцент1 67 2 3" xfId="11318"/>
    <cellStyle name="40% - Акцент1 67 3" xfId="11319"/>
    <cellStyle name="40% - Акцент1 67 3 2" xfId="11320"/>
    <cellStyle name="40% - Акцент1 67 3 2 2" xfId="11321"/>
    <cellStyle name="40% - Акцент1 67 3 3" xfId="11322"/>
    <cellStyle name="40% - Акцент1 67 4" xfId="11323"/>
    <cellStyle name="40% - Акцент1 67 4 2" xfId="11324"/>
    <cellStyle name="40% - Акцент1 67 5" xfId="11325"/>
    <cellStyle name="40% - Акцент1 68" xfId="11326"/>
    <cellStyle name="40% - Акцент1 68 2" xfId="11327"/>
    <cellStyle name="40% - Акцент1 68 2 2" xfId="11328"/>
    <cellStyle name="40% - Акцент1 68 2 2 2" xfId="11329"/>
    <cellStyle name="40% - Акцент1 68 2 3" xfId="11330"/>
    <cellStyle name="40% - Акцент1 68 3" xfId="11331"/>
    <cellStyle name="40% - Акцент1 68 3 2" xfId="11332"/>
    <cellStyle name="40% - Акцент1 68 3 2 2" xfId="11333"/>
    <cellStyle name="40% - Акцент1 68 3 3" xfId="11334"/>
    <cellStyle name="40% - Акцент1 68 4" xfId="11335"/>
    <cellStyle name="40% - Акцент1 68 4 2" xfId="11336"/>
    <cellStyle name="40% - Акцент1 68 5" xfId="11337"/>
    <cellStyle name="40% - Акцент1 69" xfId="11338"/>
    <cellStyle name="40% - Акцент1 69 2" xfId="11339"/>
    <cellStyle name="40% - Акцент1 69 2 2" xfId="11340"/>
    <cellStyle name="40% - Акцент1 69 2 2 2" xfId="11341"/>
    <cellStyle name="40% - Акцент1 69 2 3" xfId="11342"/>
    <cellStyle name="40% - Акцент1 69 3" xfId="11343"/>
    <cellStyle name="40% - Акцент1 69 3 2" xfId="11344"/>
    <cellStyle name="40% - Акцент1 69 3 2 2" xfId="11345"/>
    <cellStyle name="40% - Акцент1 69 3 3" xfId="11346"/>
    <cellStyle name="40% - Акцент1 69 4" xfId="11347"/>
    <cellStyle name="40% - Акцент1 69 4 2" xfId="11348"/>
    <cellStyle name="40% - Акцент1 69 5" xfId="11349"/>
    <cellStyle name="40% - Акцент1 7" xfId="11350"/>
    <cellStyle name="40% - Акцент1 7 2" xfId="11351"/>
    <cellStyle name="40% - Акцент1 7 2 2" xfId="11352"/>
    <cellStyle name="40% - Акцент1 7 2 2 2" xfId="11353"/>
    <cellStyle name="40% - Акцент1 7 2 2 2 2" xfId="11354"/>
    <cellStyle name="40% - Акцент1 7 2 2 3" xfId="11355"/>
    <cellStyle name="40% - Акцент1 7 2 3" xfId="11356"/>
    <cellStyle name="40% - Акцент1 7 2 3 2" xfId="11357"/>
    <cellStyle name="40% - Акцент1 7 2 3 2 2" xfId="11358"/>
    <cellStyle name="40% - Акцент1 7 2 3 3" xfId="11359"/>
    <cellStyle name="40% - Акцент1 7 2 4" xfId="11360"/>
    <cellStyle name="40% - Акцент1 7 2 4 2" xfId="11361"/>
    <cellStyle name="40% - Акцент1 7 2 5" xfId="11362"/>
    <cellStyle name="40% - Акцент1 7 3" xfId="11363"/>
    <cellStyle name="40% - Акцент1 7 3 2" xfId="11364"/>
    <cellStyle name="40% - Акцент1 7 3 2 2" xfId="11365"/>
    <cellStyle name="40% - Акцент1 7 3 2 2 2" xfId="11366"/>
    <cellStyle name="40% - Акцент1 7 3 2 3" xfId="11367"/>
    <cellStyle name="40% - Акцент1 7 3 3" xfId="11368"/>
    <cellStyle name="40% - Акцент1 7 3 3 2" xfId="11369"/>
    <cellStyle name="40% - Акцент1 7 3 3 2 2" xfId="11370"/>
    <cellStyle name="40% - Акцент1 7 3 3 3" xfId="11371"/>
    <cellStyle name="40% - Акцент1 7 3 4" xfId="11372"/>
    <cellStyle name="40% - Акцент1 7 3 4 2" xfId="11373"/>
    <cellStyle name="40% - Акцент1 7 3 5" xfId="11374"/>
    <cellStyle name="40% - Акцент1 7 4" xfId="11375"/>
    <cellStyle name="40% - Акцент1 7 4 2" xfId="11376"/>
    <cellStyle name="40% - Акцент1 7 4 2 2" xfId="11377"/>
    <cellStyle name="40% - Акцент1 7 4 2 2 2" xfId="11378"/>
    <cellStyle name="40% - Акцент1 7 4 2 3" xfId="11379"/>
    <cellStyle name="40% - Акцент1 7 4 3" xfId="11380"/>
    <cellStyle name="40% - Акцент1 7 4 3 2" xfId="11381"/>
    <cellStyle name="40% - Акцент1 7 4 3 2 2" xfId="11382"/>
    <cellStyle name="40% - Акцент1 7 4 3 3" xfId="11383"/>
    <cellStyle name="40% - Акцент1 7 4 4" xfId="11384"/>
    <cellStyle name="40% - Акцент1 7 4 4 2" xfId="11385"/>
    <cellStyle name="40% - Акцент1 7 4 5" xfId="11386"/>
    <cellStyle name="40% - Акцент1 7 5" xfId="11387"/>
    <cellStyle name="40% - Акцент1 7 5 2" xfId="11388"/>
    <cellStyle name="40% - Акцент1 7 5 2 2" xfId="11389"/>
    <cellStyle name="40% - Акцент1 7 5 2 2 2" xfId="11390"/>
    <cellStyle name="40% - Акцент1 7 5 2 3" xfId="11391"/>
    <cellStyle name="40% - Акцент1 7 5 3" xfId="11392"/>
    <cellStyle name="40% - Акцент1 7 5 3 2" xfId="11393"/>
    <cellStyle name="40% - Акцент1 7 5 3 2 2" xfId="11394"/>
    <cellStyle name="40% - Акцент1 7 5 3 3" xfId="11395"/>
    <cellStyle name="40% - Акцент1 7 5 4" xfId="11396"/>
    <cellStyle name="40% - Акцент1 7 5 4 2" xfId="11397"/>
    <cellStyle name="40% - Акцент1 7 5 5" xfId="11398"/>
    <cellStyle name="40% - Акцент1 7 6" xfId="11399"/>
    <cellStyle name="40% - Акцент1 7 6 2" xfId="11400"/>
    <cellStyle name="40% - Акцент1 7 6 2 2" xfId="11401"/>
    <cellStyle name="40% - Акцент1 7 6 3" xfId="11402"/>
    <cellStyle name="40% - Акцент1 7 7" xfId="11403"/>
    <cellStyle name="40% - Акцент1 7 7 2" xfId="11404"/>
    <cellStyle name="40% - Акцент1 7 7 2 2" xfId="11405"/>
    <cellStyle name="40% - Акцент1 7 7 3" xfId="11406"/>
    <cellStyle name="40% - Акцент1 7 8" xfId="11407"/>
    <cellStyle name="40% - Акцент1 7 8 2" xfId="11408"/>
    <cellStyle name="40% - Акцент1 7 9" xfId="11409"/>
    <cellStyle name="40% - Акцент1 70" xfId="11410"/>
    <cellStyle name="40% - Акцент1 70 2" xfId="11411"/>
    <cellStyle name="40% - Акцент1 70 2 2" xfId="11412"/>
    <cellStyle name="40% - Акцент1 70 2 2 2" xfId="11413"/>
    <cellStyle name="40% - Акцент1 70 2 3" xfId="11414"/>
    <cellStyle name="40% - Акцент1 70 3" xfId="11415"/>
    <cellStyle name="40% - Акцент1 70 3 2" xfId="11416"/>
    <cellStyle name="40% - Акцент1 70 3 2 2" xfId="11417"/>
    <cellStyle name="40% - Акцент1 70 3 3" xfId="11418"/>
    <cellStyle name="40% - Акцент1 70 4" xfId="11419"/>
    <cellStyle name="40% - Акцент1 70 4 2" xfId="11420"/>
    <cellStyle name="40% - Акцент1 70 5" xfId="11421"/>
    <cellStyle name="40% - Акцент1 71" xfId="11422"/>
    <cellStyle name="40% - Акцент1 71 2" xfId="11423"/>
    <cellStyle name="40% - Акцент1 71 2 2" xfId="11424"/>
    <cellStyle name="40% - Акцент1 71 2 2 2" xfId="11425"/>
    <cellStyle name="40% - Акцент1 71 2 3" xfId="11426"/>
    <cellStyle name="40% - Акцент1 71 3" xfId="11427"/>
    <cellStyle name="40% - Акцент1 71 3 2" xfId="11428"/>
    <cellStyle name="40% - Акцент1 71 3 2 2" xfId="11429"/>
    <cellStyle name="40% - Акцент1 71 3 3" xfId="11430"/>
    <cellStyle name="40% - Акцент1 71 4" xfId="11431"/>
    <cellStyle name="40% - Акцент1 71 4 2" xfId="11432"/>
    <cellStyle name="40% - Акцент1 71 5" xfId="11433"/>
    <cellStyle name="40% - Акцент1 72" xfId="11434"/>
    <cellStyle name="40% - Акцент1 72 2" xfId="11435"/>
    <cellStyle name="40% - Акцент1 72 2 2" xfId="11436"/>
    <cellStyle name="40% - Акцент1 72 2 2 2" xfId="11437"/>
    <cellStyle name="40% - Акцент1 72 2 3" xfId="11438"/>
    <cellStyle name="40% - Акцент1 72 3" xfId="11439"/>
    <cellStyle name="40% - Акцент1 72 3 2" xfId="11440"/>
    <cellStyle name="40% - Акцент1 72 3 2 2" xfId="11441"/>
    <cellStyle name="40% - Акцент1 72 3 3" xfId="11442"/>
    <cellStyle name="40% - Акцент1 72 4" xfId="11443"/>
    <cellStyle name="40% - Акцент1 72 4 2" xfId="11444"/>
    <cellStyle name="40% - Акцент1 72 5" xfId="11445"/>
    <cellStyle name="40% - Акцент1 73" xfId="11446"/>
    <cellStyle name="40% - Акцент1 73 2" xfId="11447"/>
    <cellStyle name="40% - Акцент1 73 2 2" xfId="11448"/>
    <cellStyle name="40% - Акцент1 73 2 2 2" xfId="11449"/>
    <cellStyle name="40% - Акцент1 73 2 3" xfId="11450"/>
    <cellStyle name="40% - Акцент1 73 3" xfId="11451"/>
    <cellStyle name="40% - Акцент1 73 3 2" xfId="11452"/>
    <cellStyle name="40% - Акцент1 73 3 2 2" xfId="11453"/>
    <cellStyle name="40% - Акцент1 73 3 3" xfId="11454"/>
    <cellStyle name="40% - Акцент1 73 4" xfId="11455"/>
    <cellStyle name="40% - Акцент1 73 4 2" xfId="11456"/>
    <cellStyle name="40% - Акцент1 73 5" xfId="11457"/>
    <cellStyle name="40% - Акцент1 74" xfId="11458"/>
    <cellStyle name="40% - Акцент1 74 2" xfId="11459"/>
    <cellStyle name="40% - Акцент1 74 2 2" xfId="11460"/>
    <cellStyle name="40% - Акцент1 74 2 2 2" xfId="11461"/>
    <cellStyle name="40% - Акцент1 74 2 3" xfId="11462"/>
    <cellStyle name="40% - Акцент1 74 3" xfId="11463"/>
    <cellStyle name="40% - Акцент1 74 3 2" xfId="11464"/>
    <cellStyle name="40% - Акцент1 74 3 2 2" xfId="11465"/>
    <cellStyle name="40% - Акцент1 74 3 3" xfId="11466"/>
    <cellStyle name="40% - Акцент1 74 4" xfId="11467"/>
    <cellStyle name="40% - Акцент1 74 4 2" xfId="11468"/>
    <cellStyle name="40% - Акцент1 74 5" xfId="11469"/>
    <cellStyle name="40% - Акцент1 75" xfId="11470"/>
    <cellStyle name="40% - Акцент1 75 2" xfId="11471"/>
    <cellStyle name="40% - Акцент1 75 2 2" xfId="11472"/>
    <cellStyle name="40% - Акцент1 75 2 2 2" xfId="11473"/>
    <cellStyle name="40% - Акцент1 75 2 3" xfId="11474"/>
    <cellStyle name="40% - Акцент1 75 3" xfId="11475"/>
    <cellStyle name="40% - Акцент1 75 3 2" xfId="11476"/>
    <cellStyle name="40% - Акцент1 75 3 2 2" xfId="11477"/>
    <cellStyle name="40% - Акцент1 75 3 3" xfId="11478"/>
    <cellStyle name="40% - Акцент1 75 4" xfId="11479"/>
    <cellStyle name="40% - Акцент1 75 4 2" xfId="11480"/>
    <cellStyle name="40% - Акцент1 75 5" xfId="11481"/>
    <cellStyle name="40% - Акцент1 76" xfId="11482"/>
    <cellStyle name="40% - Акцент1 76 2" xfId="11483"/>
    <cellStyle name="40% - Акцент1 76 2 2" xfId="11484"/>
    <cellStyle name="40% - Акцент1 76 2 2 2" xfId="11485"/>
    <cellStyle name="40% - Акцент1 76 2 3" xfId="11486"/>
    <cellStyle name="40% - Акцент1 76 3" xfId="11487"/>
    <cellStyle name="40% - Акцент1 76 3 2" xfId="11488"/>
    <cellStyle name="40% - Акцент1 76 3 2 2" xfId="11489"/>
    <cellStyle name="40% - Акцент1 76 3 3" xfId="11490"/>
    <cellStyle name="40% - Акцент1 76 4" xfId="11491"/>
    <cellStyle name="40% - Акцент1 76 4 2" xfId="11492"/>
    <cellStyle name="40% - Акцент1 76 5" xfId="11493"/>
    <cellStyle name="40% - Акцент1 77" xfId="11494"/>
    <cellStyle name="40% - Акцент1 77 2" xfId="11495"/>
    <cellStyle name="40% - Акцент1 77 2 2" xfId="11496"/>
    <cellStyle name="40% - Акцент1 77 2 2 2" xfId="11497"/>
    <cellStyle name="40% - Акцент1 77 2 3" xfId="11498"/>
    <cellStyle name="40% - Акцент1 77 3" xfId="11499"/>
    <cellStyle name="40% - Акцент1 77 3 2" xfId="11500"/>
    <cellStyle name="40% - Акцент1 77 3 2 2" xfId="11501"/>
    <cellStyle name="40% - Акцент1 77 3 3" xfId="11502"/>
    <cellStyle name="40% - Акцент1 77 4" xfId="11503"/>
    <cellStyle name="40% - Акцент1 77 4 2" xfId="11504"/>
    <cellStyle name="40% - Акцент1 77 5" xfId="11505"/>
    <cellStyle name="40% - Акцент1 78" xfId="11506"/>
    <cellStyle name="40% - Акцент1 78 2" xfId="11507"/>
    <cellStyle name="40% - Акцент1 78 2 2" xfId="11508"/>
    <cellStyle name="40% - Акцент1 78 2 2 2" xfId="11509"/>
    <cellStyle name="40% - Акцент1 78 2 3" xfId="11510"/>
    <cellStyle name="40% - Акцент1 78 3" xfId="11511"/>
    <cellStyle name="40% - Акцент1 78 3 2" xfId="11512"/>
    <cellStyle name="40% - Акцент1 78 3 2 2" xfId="11513"/>
    <cellStyle name="40% - Акцент1 78 3 3" xfId="11514"/>
    <cellStyle name="40% - Акцент1 78 4" xfId="11515"/>
    <cellStyle name="40% - Акцент1 78 4 2" xfId="11516"/>
    <cellStyle name="40% - Акцент1 78 5" xfId="11517"/>
    <cellStyle name="40% - Акцент1 79" xfId="11518"/>
    <cellStyle name="40% - Акцент1 79 2" xfId="11519"/>
    <cellStyle name="40% - Акцент1 79 2 2" xfId="11520"/>
    <cellStyle name="40% - Акцент1 79 2 2 2" xfId="11521"/>
    <cellStyle name="40% - Акцент1 79 2 3" xfId="11522"/>
    <cellStyle name="40% - Акцент1 79 3" xfId="11523"/>
    <cellStyle name="40% - Акцент1 79 3 2" xfId="11524"/>
    <cellStyle name="40% - Акцент1 79 3 2 2" xfId="11525"/>
    <cellStyle name="40% - Акцент1 79 3 3" xfId="11526"/>
    <cellStyle name="40% - Акцент1 79 4" xfId="11527"/>
    <cellStyle name="40% - Акцент1 79 4 2" xfId="11528"/>
    <cellStyle name="40% - Акцент1 79 5" xfId="11529"/>
    <cellStyle name="40% - Акцент1 8" xfId="11530"/>
    <cellStyle name="40% - Акцент1 8 2" xfId="11531"/>
    <cellStyle name="40% - Акцент1 8 2 2" xfId="11532"/>
    <cellStyle name="40% - Акцент1 8 2 2 2" xfId="11533"/>
    <cellStyle name="40% - Акцент1 8 2 2 2 2" xfId="11534"/>
    <cellStyle name="40% - Акцент1 8 2 2 3" xfId="11535"/>
    <cellStyle name="40% - Акцент1 8 2 3" xfId="11536"/>
    <cellStyle name="40% - Акцент1 8 2 3 2" xfId="11537"/>
    <cellStyle name="40% - Акцент1 8 2 3 2 2" xfId="11538"/>
    <cellStyle name="40% - Акцент1 8 2 3 3" xfId="11539"/>
    <cellStyle name="40% - Акцент1 8 2 4" xfId="11540"/>
    <cellStyle name="40% - Акцент1 8 2 4 2" xfId="11541"/>
    <cellStyle name="40% - Акцент1 8 2 5" xfId="11542"/>
    <cellStyle name="40% - Акцент1 8 3" xfId="11543"/>
    <cellStyle name="40% - Акцент1 8 3 2" xfId="11544"/>
    <cellStyle name="40% - Акцент1 8 3 2 2" xfId="11545"/>
    <cellStyle name="40% - Акцент1 8 3 2 2 2" xfId="11546"/>
    <cellStyle name="40% - Акцент1 8 3 2 3" xfId="11547"/>
    <cellStyle name="40% - Акцент1 8 3 3" xfId="11548"/>
    <cellStyle name="40% - Акцент1 8 3 3 2" xfId="11549"/>
    <cellStyle name="40% - Акцент1 8 3 3 2 2" xfId="11550"/>
    <cellStyle name="40% - Акцент1 8 3 3 3" xfId="11551"/>
    <cellStyle name="40% - Акцент1 8 3 4" xfId="11552"/>
    <cellStyle name="40% - Акцент1 8 3 4 2" xfId="11553"/>
    <cellStyle name="40% - Акцент1 8 3 5" xfId="11554"/>
    <cellStyle name="40% - Акцент1 8 4" xfId="11555"/>
    <cellStyle name="40% - Акцент1 8 4 2" xfId="11556"/>
    <cellStyle name="40% - Акцент1 8 4 2 2" xfId="11557"/>
    <cellStyle name="40% - Акцент1 8 4 2 2 2" xfId="11558"/>
    <cellStyle name="40% - Акцент1 8 4 2 3" xfId="11559"/>
    <cellStyle name="40% - Акцент1 8 4 3" xfId="11560"/>
    <cellStyle name="40% - Акцент1 8 4 3 2" xfId="11561"/>
    <cellStyle name="40% - Акцент1 8 4 3 2 2" xfId="11562"/>
    <cellStyle name="40% - Акцент1 8 4 3 3" xfId="11563"/>
    <cellStyle name="40% - Акцент1 8 4 4" xfId="11564"/>
    <cellStyle name="40% - Акцент1 8 4 4 2" xfId="11565"/>
    <cellStyle name="40% - Акцент1 8 4 5" xfId="11566"/>
    <cellStyle name="40% - Акцент1 8 5" xfId="11567"/>
    <cellStyle name="40% - Акцент1 8 5 2" xfId="11568"/>
    <cellStyle name="40% - Акцент1 8 5 2 2" xfId="11569"/>
    <cellStyle name="40% - Акцент1 8 5 2 2 2" xfId="11570"/>
    <cellStyle name="40% - Акцент1 8 5 2 3" xfId="11571"/>
    <cellStyle name="40% - Акцент1 8 5 3" xfId="11572"/>
    <cellStyle name="40% - Акцент1 8 5 3 2" xfId="11573"/>
    <cellStyle name="40% - Акцент1 8 5 3 2 2" xfId="11574"/>
    <cellStyle name="40% - Акцент1 8 5 3 3" xfId="11575"/>
    <cellStyle name="40% - Акцент1 8 5 4" xfId="11576"/>
    <cellStyle name="40% - Акцент1 8 5 4 2" xfId="11577"/>
    <cellStyle name="40% - Акцент1 8 5 5" xfId="11578"/>
    <cellStyle name="40% - Акцент1 8 6" xfId="11579"/>
    <cellStyle name="40% - Акцент1 8 6 2" xfId="11580"/>
    <cellStyle name="40% - Акцент1 8 6 2 2" xfId="11581"/>
    <cellStyle name="40% - Акцент1 8 6 3" xfId="11582"/>
    <cellStyle name="40% - Акцент1 8 7" xfId="11583"/>
    <cellStyle name="40% - Акцент1 8 7 2" xfId="11584"/>
    <cellStyle name="40% - Акцент1 8 7 2 2" xfId="11585"/>
    <cellStyle name="40% - Акцент1 8 7 3" xfId="11586"/>
    <cellStyle name="40% - Акцент1 8 8" xfId="11587"/>
    <cellStyle name="40% - Акцент1 8 8 2" xfId="11588"/>
    <cellStyle name="40% - Акцент1 8 9" xfId="11589"/>
    <cellStyle name="40% - Акцент1 80" xfId="11590"/>
    <cellStyle name="40% - Акцент1 80 2" xfId="11591"/>
    <cellStyle name="40% - Акцент1 80 2 2" xfId="11592"/>
    <cellStyle name="40% - Акцент1 80 2 2 2" xfId="11593"/>
    <cellStyle name="40% - Акцент1 80 2 3" xfId="11594"/>
    <cellStyle name="40% - Акцент1 80 3" xfId="11595"/>
    <cellStyle name="40% - Акцент1 80 3 2" xfId="11596"/>
    <cellStyle name="40% - Акцент1 80 3 2 2" xfId="11597"/>
    <cellStyle name="40% - Акцент1 80 3 3" xfId="11598"/>
    <cellStyle name="40% - Акцент1 80 4" xfId="11599"/>
    <cellStyle name="40% - Акцент1 80 4 2" xfId="11600"/>
    <cellStyle name="40% - Акцент1 80 5" xfId="11601"/>
    <cellStyle name="40% - Акцент1 81" xfId="11602"/>
    <cellStyle name="40% - Акцент1 81 2" xfId="11603"/>
    <cellStyle name="40% - Акцент1 81 2 2" xfId="11604"/>
    <cellStyle name="40% - Акцент1 81 2 2 2" xfId="11605"/>
    <cellStyle name="40% - Акцент1 81 2 3" xfId="11606"/>
    <cellStyle name="40% - Акцент1 81 3" xfId="11607"/>
    <cellStyle name="40% - Акцент1 81 3 2" xfId="11608"/>
    <cellStyle name="40% - Акцент1 81 3 2 2" xfId="11609"/>
    <cellStyle name="40% - Акцент1 81 3 3" xfId="11610"/>
    <cellStyle name="40% - Акцент1 81 4" xfId="11611"/>
    <cellStyle name="40% - Акцент1 81 4 2" xfId="11612"/>
    <cellStyle name="40% - Акцент1 81 5" xfId="11613"/>
    <cellStyle name="40% - Акцент1 82" xfId="11614"/>
    <cellStyle name="40% - Акцент1 82 2" xfId="11615"/>
    <cellStyle name="40% - Акцент1 82 2 2" xfId="11616"/>
    <cellStyle name="40% - Акцент1 82 2 2 2" xfId="11617"/>
    <cellStyle name="40% - Акцент1 82 2 3" xfId="11618"/>
    <cellStyle name="40% - Акцент1 82 3" xfId="11619"/>
    <cellStyle name="40% - Акцент1 82 3 2" xfId="11620"/>
    <cellStyle name="40% - Акцент1 82 3 2 2" xfId="11621"/>
    <cellStyle name="40% - Акцент1 82 3 3" xfId="11622"/>
    <cellStyle name="40% - Акцент1 82 4" xfId="11623"/>
    <cellStyle name="40% - Акцент1 82 4 2" xfId="11624"/>
    <cellStyle name="40% - Акцент1 82 5" xfId="11625"/>
    <cellStyle name="40% - Акцент1 83" xfId="11626"/>
    <cellStyle name="40% - Акцент1 83 2" xfId="11627"/>
    <cellStyle name="40% - Акцент1 83 2 2" xfId="11628"/>
    <cellStyle name="40% - Акцент1 83 2 2 2" xfId="11629"/>
    <cellStyle name="40% - Акцент1 83 2 3" xfId="11630"/>
    <cellStyle name="40% - Акцент1 83 3" xfId="11631"/>
    <cellStyle name="40% - Акцент1 83 3 2" xfId="11632"/>
    <cellStyle name="40% - Акцент1 83 3 2 2" xfId="11633"/>
    <cellStyle name="40% - Акцент1 83 3 3" xfId="11634"/>
    <cellStyle name="40% - Акцент1 83 4" xfId="11635"/>
    <cellStyle name="40% - Акцент1 83 4 2" xfId="11636"/>
    <cellStyle name="40% - Акцент1 83 5" xfId="11637"/>
    <cellStyle name="40% - Акцент1 84" xfId="11638"/>
    <cellStyle name="40% - Акцент1 84 2" xfId="11639"/>
    <cellStyle name="40% - Акцент1 84 2 2" xfId="11640"/>
    <cellStyle name="40% - Акцент1 84 2 2 2" xfId="11641"/>
    <cellStyle name="40% - Акцент1 84 2 3" xfId="11642"/>
    <cellStyle name="40% - Акцент1 84 3" xfId="11643"/>
    <cellStyle name="40% - Акцент1 84 3 2" xfId="11644"/>
    <cellStyle name="40% - Акцент1 84 3 2 2" xfId="11645"/>
    <cellStyle name="40% - Акцент1 84 3 3" xfId="11646"/>
    <cellStyle name="40% - Акцент1 84 4" xfId="11647"/>
    <cellStyle name="40% - Акцент1 84 4 2" xfId="11648"/>
    <cellStyle name="40% - Акцент1 84 5" xfId="11649"/>
    <cellStyle name="40% - Акцент1 85" xfId="11650"/>
    <cellStyle name="40% - Акцент1 85 2" xfId="11651"/>
    <cellStyle name="40% - Акцент1 85 2 2" xfId="11652"/>
    <cellStyle name="40% - Акцент1 85 2 2 2" xfId="11653"/>
    <cellStyle name="40% - Акцент1 85 2 3" xfId="11654"/>
    <cellStyle name="40% - Акцент1 85 3" xfId="11655"/>
    <cellStyle name="40% - Акцент1 85 3 2" xfId="11656"/>
    <cellStyle name="40% - Акцент1 85 3 2 2" xfId="11657"/>
    <cellStyle name="40% - Акцент1 85 3 3" xfId="11658"/>
    <cellStyle name="40% - Акцент1 85 4" xfId="11659"/>
    <cellStyle name="40% - Акцент1 85 4 2" xfId="11660"/>
    <cellStyle name="40% - Акцент1 85 5" xfId="11661"/>
    <cellStyle name="40% - Акцент1 86" xfId="11662"/>
    <cellStyle name="40% - Акцент1 86 2" xfId="11663"/>
    <cellStyle name="40% - Акцент1 86 2 2" xfId="11664"/>
    <cellStyle name="40% - Акцент1 86 2 2 2" xfId="11665"/>
    <cellStyle name="40% - Акцент1 86 2 3" xfId="11666"/>
    <cellStyle name="40% - Акцент1 86 3" xfId="11667"/>
    <cellStyle name="40% - Акцент1 86 3 2" xfId="11668"/>
    <cellStyle name="40% - Акцент1 86 3 2 2" xfId="11669"/>
    <cellStyle name="40% - Акцент1 86 3 3" xfId="11670"/>
    <cellStyle name="40% - Акцент1 86 4" xfId="11671"/>
    <cellStyle name="40% - Акцент1 86 4 2" xfId="11672"/>
    <cellStyle name="40% - Акцент1 86 5" xfId="11673"/>
    <cellStyle name="40% - Акцент1 87" xfId="11674"/>
    <cellStyle name="40% - Акцент1 87 2" xfId="11675"/>
    <cellStyle name="40% - Акцент1 87 2 2" xfId="11676"/>
    <cellStyle name="40% - Акцент1 87 2 2 2" xfId="11677"/>
    <cellStyle name="40% - Акцент1 87 2 3" xfId="11678"/>
    <cellStyle name="40% - Акцент1 87 3" xfId="11679"/>
    <cellStyle name="40% - Акцент1 87 3 2" xfId="11680"/>
    <cellStyle name="40% - Акцент1 87 3 2 2" xfId="11681"/>
    <cellStyle name="40% - Акцент1 87 3 3" xfId="11682"/>
    <cellStyle name="40% - Акцент1 87 4" xfId="11683"/>
    <cellStyle name="40% - Акцент1 87 4 2" xfId="11684"/>
    <cellStyle name="40% - Акцент1 87 5" xfId="11685"/>
    <cellStyle name="40% - Акцент1 88" xfId="11686"/>
    <cellStyle name="40% - Акцент1 88 2" xfId="11687"/>
    <cellStyle name="40% - Акцент1 88 2 2" xfId="11688"/>
    <cellStyle name="40% - Акцент1 88 3" xfId="11689"/>
    <cellStyle name="40% - Акцент1 89" xfId="11690"/>
    <cellStyle name="40% - Акцент1 89 2" xfId="11691"/>
    <cellStyle name="40% - Акцент1 89 2 2" xfId="11692"/>
    <cellStyle name="40% - Акцент1 89 3" xfId="11693"/>
    <cellStyle name="40% - Акцент1 9" xfId="11694"/>
    <cellStyle name="40% - Акцент1 9 2" xfId="11695"/>
    <cellStyle name="40% - Акцент1 9 2 2" xfId="11696"/>
    <cellStyle name="40% - Акцент1 9 2 2 2" xfId="11697"/>
    <cellStyle name="40% - Акцент1 9 2 2 2 2" xfId="11698"/>
    <cellStyle name="40% - Акцент1 9 2 2 3" xfId="11699"/>
    <cellStyle name="40% - Акцент1 9 2 3" xfId="11700"/>
    <cellStyle name="40% - Акцент1 9 2 3 2" xfId="11701"/>
    <cellStyle name="40% - Акцент1 9 2 3 2 2" xfId="11702"/>
    <cellStyle name="40% - Акцент1 9 2 3 3" xfId="11703"/>
    <cellStyle name="40% - Акцент1 9 2 4" xfId="11704"/>
    <cellStyle name="40% - Акцент1 9 2 4 2" xfId="11705"/>
    <cellStyle name="40% - Акцент1 9 2 5" xfId="11706"/>
    <cellStyle name="40% - Акцент1 9 3" xfId="11707"/>
    <cellStyle name="40% - Акцент1 9 3 2" xfId="11708"/>
    <cellStyle name="40% - Акцент1 9 3 2 2" xfId="11709"/>
    <cellStyle name="40% - Акцент1 9 3 2 2 2" xfId="11710"/>
    <cellStyle name="40% - Акцент1 9 3 2 3" xfId="11711"/>
    <cellStyle name="40% - Акцент1 9 3 3" xfId="11712"/>
    <cellStyle name="40% - Акцент1 9 3 3 2" xfId="11713"/>
    <cellStyle name="40% - Акцент1 9 3 3 2 2" xfId="11714"/>
    <cellStyle name="40% - Акцент1 9 3 3 3" xfId="11715"/>
    <cellStyle name="40% - Акцент1 9 3 4" xfId="11716"/>
    <cellStyle name="40% - Акцент1 9 3 4 2" xfId="11717"/>
    <cellStyle name="40% - Акцент1 9 3 5" xfId="11718"/>
    <cellStyle name="40% - Акцент1 9 4" xfId="11719"/>
    <cellStyle name="40% - Акцент1 9 4 2" xfId="11720"/>
    <cellStyle name="40% - Акцент1 9 4 2 2" xfId="11721"/>
    <cellStyle name="40% - Акцент1 9 4 2 2 2" xfId="11722"/>
    <cellStyle name="40% - Акцент1 9 4 2 3" xfId="11723"/>
    <cellStyle name="40% - Акцент1 9 4 3" xfId="11724"/>
    <cellStyle name="40% - Акцент1 9 4 3 2" xfId="11725"/>
    <cellStyle name="40% - Акцент1 9 4 3 2 2" xfId="11726"/>
    <cellStyle name="40% - Акцент1 9 4 3 3" xfId="11727"/>
    <cellStyle name="40% - Акцент1 9 4 4" xfId="11728"/>
    <cellStyle name="40% - Акцент1 9 4 4 2" xfId="11729"/>
    <cellStyle name="40% - Акцент1 9 4 5" xfId="11730"/>
    <cellStyle name="40% - Акцент1 9 5" xfId="11731"/>
    <cellStyle name="40% - Акцент1 9 5 2" xfId="11732"/>
    <cellStyle name="40% - Акцент1 9 5 2 2" xfId="11733"/>
    <cellStyle name="40% - Акцент1 9 5 2 2 2" xfId="11734"/>
    <cellStyle name="40% - Акцент1 9 5 2 3" xfId="11735"/>
    <cellStyle name="40% - Акцент1 9 5 3" xfId="11736"/>
    <cellStyle name="40% - Акцент1 9 5 3 2" xfId="11737"/>
    <cellStyle name="40% - Акцент1 9 5 3 2 2" xfId="11738"/>
    <cellStyle name="40% - Акцент1 9 5 3 3" xfId="11739"/>
    <cellStyle name="40% - Акцент1 9 5 4" xfId="11740"/>
    <cellStyle name="40% - Акцент1 9 5 4 2" xfId="11741"/>
    <cellStyle name="40% - Акцент1 9 5 5" xfId="11742"/>
    <cellStyle name="40% - Акцент1 9 6" xfId="11743"/>
    <cellStyle name="40% - Акцент1 9 6 2" xfId="11744"/>
    <cellStyle name="40% - Акцент1 9 6 2 2" xfId="11745"/>
    <cellStyle name="40% - Акцент1 9 6 3" xfId="11746"/>
    <cellStyle name="40% - Акцент1 9 7" xfId="11747"/>
    <cellStyle name="40% - Акцент1 9 7 2" xfId="11748"/>
    <cellStyle name="40% - Акцент1 9 7 2 2" xfId="11749"/>
    <cellStyle name="40% - Акцент1 9 7 3" xfId="11750"/>
    <cellStyle name="40% - Акцент1 9 8" xfId="11751"/>
    <cellStyle name="40% - Акцент1 9 8 2" xfId="11752"/>
    <cellStyle name="40% - Акцент1 9 9" xfId="11753"/>
    <cellStyle name="40% - Акцент1 90" xfId="11754"/>
    <cellStyle name="40% - Акцент1 90 2" xfId="11755"/>
    <cellStyle name="40% - Акцент1 90 2 2" xfId="11756"/>
    <cellStyle name="40% - Акцент1 90 3" xfId="11757"/>
    <cellStyle name="40% - Акцент1 91" xfId="11758"/>
    <cellStyle name="40% - Акцент1 91 2" xfId="11759"/>
    <cellStyle name="40% - Акцент1 91 2 2" xfId="11760"/>
    <cellStyle name="40% - Акцент1 91 3" xfId="11761"/>
    <cellStyle name="40% - Акцент1 92" xfId="11762"/>
    <cellStyle name="40% - Акцент1 92 2" xfId="11763"/>
    <cellStyle name="40% - Акцент1 92 2 2" xfId="11764"/>
    <cellStyle name="40% - Акцент1 92 3" xfId="11765"/>
    <cellStyle name="40% - Акцент1 93" xfId="11766"/>
    <cellStyle name="40% - Акцент1 93 2" xfId="11767"/>
    <cellStyle name="40% - Акцент1 93 2 2" xfId="11768"/>
    <cellStyle name="40% - Акцент1 93 3" xfId="11769"/>
    <cellStyle name="40% - Акцент1 94" xfId="11770"/>
    <cellStyle name="40% - Акцент1 94 2" xfId="11771"/>
    <cellStyle name="40% - Акцент1 94 2 2" xfId="11772"/>
    <cellStyle name="40% - Акцент1 94 3" xfId="11773"/>
    <cellStyle name="40% - Акцент1 95" xfId="11774"/>
    <cellStyle name="40% - Акцент1 95 2" xfId="11775"/>
    <cellStyle name="40% - Акцент1 95 2 2" xfId="11776"/>
    <cellStyle name="40% - Акцент1 95 3" xfId="11777"/>
    <cellStyle name="40% - Акцент1 96" xfId="11778"/>
    <cellStyle name="40% - Акцент1 96 2" xfId="11779"/>
    <cellStyle name="40% - Акцент1 96 2 2" xfId="11780"/>
    <cellStyle name="40% - Акцент1 96 3" xfId="11781"/>
    <cellStyle name="40% - Акцент1 97" xfId="11782"/>
    <cellStyle name="40% - Акцент1 97 2" xfId="11783"/>
    <cellStyle name="40% - Акцент1 97 2 2" xfId="11784"/>
    <cellStyle name="40% - Акцент1 97 3" xfId="11785"/>
    <cellStyle name="40% - Акцент1 98" xfId="11786"/>
    <cellStyle name="40% - Акцент1 98 2" xfId="11787"/>
    <cellStyle name="40% - Акцент1 98 2 2" xfId="11788"/>
    <cellStyle name="40% - Акцент1 98 3" xfId="11789"/>
    <cellStyle name="40% - Акцент1 99" xfId="11790"/>
    <cellStyle name="40% - Акцент1 99 2" xfId="11791"/>
    <cellStyle name="40% - Акцент1 99 2 2" xfId="11792"/>
    <cellStyle name="40% - Акцент1 99 3" xfId="11793"/>
    <cellStyle name="40% - Акцент2" xfId="11794" builtinId="35" customBuiltin="1"/>
    <cellStyle name="40% - Акцент2 10" xfId="11795"/>
    <cellStyle name="40% - Акцент2 10 2" xfId="11796"/>
    <cellStyle name="40% - Акцент2 10 2 2" xfId="11797"/>
    <cellStyle name="40% - Акцент2 10 2 2 2" xfId="11798"/>
    <cellStyle name="40% - Акцент2 10 2 3" xfId="11799"/>
    <cellStyle name="40% - Акцент2 10 3" xfId="11800"/>
    <cellStyle name="40% - Акцент2 10 3 2" xfId="11801"/>
    <cellStyle name="40% - Акцент2 10 3 2 2" xfId="11802"/>
    <cellStyle name="40% - Акцент2 10 3 3" xfId="11803"/>
    <cellStyle name="40% - Акцент2 10 4" xfId="11804"/>
    <cellStyle name="40% - Акцент2 10 4 2" xfId="11805"/>
    <cellStyle name="40% - Акцент2 10 5" xfId="11806"/>
    <cellStyle name="40% - Акцент2 100" xfId="11807"/>
    <cellStyle name="40% - Акцент2 100 2" xfId="11808"/>
    <cellStyle name="40% - Акцент2 100 2 2" xfId="11809"/>
    <cellStyle name="40% - Акцент2 100 3" xfId="11810"/>
    <cellStyle name="40% - Акцент2 101" xfId="11811"/>
    <cellStyle name="40% - Акцент2 101 2" xfId="11812"/>
    <cellStyle name="40% - Акцент2 101 2 2" xfId="11813"/>
    <cellStyle name="40% - Акцент2 101 3" xfId="11814"/>
    <cellStyle name="40% - Акцент2 102" xfId="11815"/>
    <cellStyle name="40% - Акцент2 102 2" xfId="11816"/>
    <cellStyle name="40% - Акцент2 102 2 2" xfId="11817"/>
    <cellStyle name="40% - Акцент2 102 3" xfId="11818"/>
    <cellStyle name="40% - Акцент2 103" xfId="11819"/>
    <cellStyle name="40% - Акцент2 103 2" xfId="11820"/>
    <cellStyle name="40% - Акцент2 103 2 2" xfId="11821"/>
    <cellStyle name="40% - Акцент2 103 3" xfId="11822"/>
    <cellStyle name="40% - Акцент2 104" xfId="11823"/>
    <cellStyle name="40% - Акцент2 104 2" xfId="11824"/>
    <cellStyle name="40% - Акцент2 104 2 2" xfId="11825"/>
    <cellStyle name="40% - Акцент2 104 3" xfId="11826"/>
    <cellStyle name="40% - Акцент2 105" xfId="11827"/>
    <cellStyle name="40% - Акцент2 105 2" xfId="11828"/>
    <cellStyle name="40% - Акцент2 105 2 2" xfId="11829"/>
    <cellStyle name="40% - Акцент2 105 3" xfId="11830"/>
    <cellStyle name="40% - Акцент2 106" xfId="11831"/>
    <cellStyle name="40% - Акцент2 106 2" xfId="11832"/>
    <cellStyle name="40% - Акцент2 106 2 2" xfId="11833"/>
    <cellStyle name="40% - Акцент2 106 3" xfId="11834"/>
    <cellStyle name="40% - Акцент2 107" xfId="11835"/>
    <cellStyle name="40% - Акцент2 107 2" xfId="11836"/>
    <cellStyle name="40% - Акцент2 107 2 2" xfId="11837"/>
    <cellStyle name="40% - Акцент2 107 3" xfId="11838"/>
    <cellStyle name="40% - Акцент2 108" xfId="11839"/>
    <cellStyle name="40% - Акцент2 108 2" xfId="11840"/>
    <cellStyle name="40% - Акцент2 108 2 2" xfId="11841"/>
    <cellStyle name="40% - Акцент2 108 3" xfId="11842"/>
    <cellStyle name="40% - Акцент2 109" xfId="11843"/>
    <cellStyle name="40% - Акцент2 109 2" xfId="11844"/>
    <cellStyle name="40% - Акцент2 109 2 2" xfId="11845"/>
    <cellStyle name="40% - Акцент2 109 3" xfId="11846"/>
    <cellStyle name="40% - Акцент2 11" xfId="11847"/>
    <cellStyle name="40% - Акцент2 11 2" xfId="11848"/>
    <cellStyle name="40% - Акцент2 11 2 2" xfId="11849"/>
    <cellStyle name="40% - Акцент2 11 2 2 2" xfId="11850"/>
    <cellStyle name="40% - Акцент2 11 2 3" xfId="11851"/>
    <cellStyle name="40% - Акцент2 11 3" xfId="11852"/>
    <cellStyle name="40% - Акцент2 11 3 2" xfId="11853"/>
    <cellStyle name="40% - Акцент2 11 3 2 2" xfId="11854"/>
    <cellStyle name="40% - Акцент2 11 3 3" xfId="11855"/>
    <cellStyle name="40% - Акцент2 11 4" xfId="11856"/>
    <cellStyle name="40% - Акцент2 11 4 2" xfId="11857"/>
    <cellStyle name="40% - Акцент2 11 5" xfId="11858"/>
    <cellStyle name="40% - Акцент2 110" xfId="11859"/>
    <cellStyle name="40% - Акцент2 110 2" xfId="11860"/>
    <cellStyle name="40% - Акцент2 110 2 2" xfId="11861"/>
    <cellStyle name="40% - Акцент2 110 3" xfId="11862"/>
    <cellStyle name="40% - Акцент2 111" xfId="11863"/>
    <cellStyle name="40% - Акцент2 111 2" xfId="11864"/>
    <cellStyle name="40% - Акцент2 111 2 2" xfId="11865"/>
    <cellStyle name="40% - Акцент2 111 3" xfId="11866"/>
    <cellStyle name="40% - Акцент2 112" xfId="11867"/>
    <cellStyle name="40% - Акцент2 112 2" xfId="11868"/>
    <cellStyle name="40% - Акцент2 112 2 2" xfId="11869"/>
    <cellStyle name="40% - Акцент2 112 3" xfId="11870"/>
    <cellStyle name="40% - Акцент2 113" xfId="11871"/>
    <cellStyle name="40% - Акцент2 113 2" xfId="11872"/>
    <cellStyle name="40% - Акцент2 113 2 2" xfId="11873"/>
    <cellStyle name="40% - Акцент2 113 3" xfId="11874"/>
    <cellStyle name="40% - Акцент2 114" xfId="11875"/>
    <cellStyle name="40% - Акцент2 114 2" xfId="11876"/>
    <cellStyle name="40% - Акцент2 114 2 2" xfId="11877"/>
    <cellStyle name="40% - Акцент2 114 3" xfId="11878"/>
    <cellStyle name="40% - Акцент2 115" xfId="11879"/>
    <cellStyle name="40% - Акцент2 115 2" xfId="11880"/>
    <cellStyle name="40% - Акцент2 115 2 2" xfId="11881"/>
    <cellStyle name="40% - Акцент2 115 3" xfId="11882"/>
    <cellStyle name="40% - Акцент2 116" xfId="11883"/>
    <cellStyle name="40% - Акцент2 116 2" xfId="11884"/>
    <cellStyle name="40% - Акцент2 116 2 2" xfId="11885"/>
    <cellStyle name="40% - Акцент2 116 3" xfId="11886"/>
    <cellStyle name="40% - Акцент2 117" xfId="11887"/>
    <cellStyle name="40% - Акцент2 117 2" xfId="11888"/>
    <cellStyle name="40% - Акцент2 117 2 2" xfId="11889"/>
    <cellStyle name="40% - Акцент2 117 3" xfId="11890"/>
    <cellStyle name="40% - Акцент2 118" xfId="11891"/>
    <cellStyle name="40% - Акцент2 118 2" xfId="11892"/>
    <cellStyle name="40% - Акцент2 118 2 2" xfId="11893"/>
    <cellStyle name="40% - Акцент2 118 3" xfId="11894"/>
    <cellStyle name="40% - Акцент2 119" xfId="11895"/>
    <cellStyle name="40% - Акцент2 119 2" xfId="11896"/>
    <cellStyle name="40% - Акцент2 119 2 2" xfId="11897"/>
    <cellStyle name="40% - Акцент2 119 3" xfId="11898"/>
    <cellStyle name="40% - Акцент2 12" xfId="11899"/>
    <cellStyle name="40% - Акцент2 12 2" xfId="11900"/>
    <cellStyle name="40% - Акцент2 12 2 2" xfId="11901"/>
    <cellStyle name="40% - Акцент2 12 2 2 2" xfId="11902"/>
    <cellStyle name="40% - Акцент2 12 2 3" xfId="11903"/>
    <cellStyle name="40% - Акцент2 12 3" xfId="11904"/>
    <cellStyle name="40% - Акцент2 12 3 2" xfId="11905"/>
    <cellStyle name="40% - Акцент2 12 3 2 2" xfId="11906"/>
    <cellStyle name="40% - Акцент2 12 3 3" xfId="11907"/>
    <cellStyle name="40% - Акцент2 12 4" xfId="11908"/>
    <cellStyle name="40% - Акцент2 12 4 2" xfId="11909"/>
    <cellStyle name="40% - Акцент2 12 5" xfId="11910"/>
    <cellStyle name="40% - Акцент2 120" xfId="11911"/>
    <cellStyle name="40% - Акцент2 120 2" xfId="11912"/>
    <cellStyle name="40% - Акцент2 120 2 2" xfId="11913"/>
    <cellStyle name="40% - Акцент2 120 3" xfId="11914"/>
    <cellStyle name="40% - Акцент2 121" xfId="11915"/>
    <cellStyle name="40% - Акцент2 121 2" xfId="11916"/>
    <cellStyle name="40% - Акцент2 121 2 2" xfId="11917"/>
    <cellStyle name="40% - Акцент2 121 3" xfId="11918"/>
    <cellStyle name="40% - Акцент2 122" xfId="11919"/>
    <cellStyle name="40% - Акцент2 122 2" xfId="11920"/>
    <cellStyle name="40% - Акцент2 122 2 2" xfId="11921"/>
    <cellStyle name="40% - Акцент2 122 3" xfId="11922"/>
    <cellStyle name="40% - Акцент2 123" xfId="11923"/>
    <cellStyle name="40% - Акцент2 123 2" xfId="11924"/>
    <cellStyle name="40% - Акцент2 123 2 2" xfId="11925"/>
    <cellStyle name="40% - Акцент2 123 3" xfId="11926"/>
    <cellStyle name="40% - Акцент2 124" xfId="11927"/>
    <cellStyle name="40% - Акцент2 124 2" xfId="11928"/>
    <cellStyle name="40% - Акцент2 124 2 2" xfId="11929"/>
    <cellStyle name="40% - Акцент2 124 3" xfId="11930"/>
    <cellStyle name="40% - Акцент2 125" xfId="11931"/>
    <cellStyle name="40% - Акцент2 125 2" xfId="11932"/>
    <cellStyle name="40% - Акцент2 125 2 2" xfId="11933"/>
    <cellStyle name="40% - Акцент2 125 3" xfId="11934"/>
    <cellStyle name="40% - Акцент2 126" xfId="11935"/>
    <cellStyle name="40% - Акцент2 126 2" xfId="11936"/>
    <cellStyle name="40% - Акцент2 126 2 2" xfId="11937"/>
    <cellStyle name="40% - Акцент2 126 3" xfId="11938"/>
    <cellStyle name="40% - Акцент2 127" xfId="11939"/>
    <cellStyle name="40% - Акцент2 127 2" xfId="11940"/>
    <cellStyle name="40% - Акцент2 127 2 2" xfId="11941"/>
    <cellStyle name="40% - Акцент2 127 3" xfId="11942"/>
    <cellStyle name="40% - Акцент2 128" xfId="11943"/>
    <cellStyle name="40% - Акцент2 128 2" xfId="11944"/>
    <cellStyle name="40% - Акцент2 128 2 2" xfId="11945"/>
    <cellStyle name="40% - Акцент2 128 3" xfId="11946"/>
    <cellStyle name="40% - Акцент2 129" xfId="11947"/>
    <cellStyle name="40% - Акцент2 129 2" xfId="11948"/>
    <cellStyle name="40% - Акцент2 129 2 2" xfId="11949"/>
    <cellStyle name="40% - Акцент2 129 3" xfId="11950"/>
    <cellStyle name="40% - Акцент2 13" xfId="11951"/>
    <cellStyle name="40% - Акцент2 13 2" xfId="11952"/>
    <cellStyle name="40% - Акцент2 13 2 2" xfId="11953"/>
    <cellStyle name="40% - Акцент2 13 2 2 2" xfId="11954"/>
    <cellStyle name="40% - Акцент2 13 2 3" xfId="11955"/>
    <cellStyle name="40% - Акцент2 13 3" xfId="11956"/>
    <cellStyle name="40% - Акцент2 13 3 2" xfId="11957"/>
    <cellStyle name="40% - Акцент2 13 3 2 2" xfId="11958"/>
    <cellStyle name="40% - Акцент2 13 3 3" xfId="11959"/>
    <cellStyle name="40% - Акцент2 13 4" xfId="11960"/>
    <cellStyle name="40% - Акцент2 13 4 2" xfId="11961"/>
    <cellStyle name="40% - Акцент2 13 5" xfId="11962"/>
    <cellStyle name="40% - Акцент2 130" xfId="11963"/>
    <cellStyle name="40% - Акцент2 130 2" xfId="11964"/>
    <cellStyle name="40% - Акцент2 130 2 2" xfId="11965"/>
    <cellStyle name="40% - Акцент2 130 3" xfId="11966"/>
    <cellStyle name="40% - Акцент2 131" xfId="11967"/>
    <cellStyle name="40% - Акцент2 131 2" xfId="11968"/>
    <cellStyle name="40% - Акцент2 131 2 2" xfId="11969"/>
    <cellStyle name="40% - Акцент2 131 3" xfId="11970"/>
    <cellStyle name="40% - Акцент2 132" xfId="11971"/>
    <cellStyle name="40% - Акцент2 132 2" xfId="11972"/>
    <cellStyle name="40% - Акцент2 132 2 2" xfId="11973"/>
    <cellStyle name="40% - Акцент2 132 3" xfId="11974"/>
    <cellStyle name="40% - Акцент2 133" xfId="11975"/>
    <cellStyle name="40% - Акцент2 133 2" xfId="11976"/>
    <cellStyle name="40% - Акцент2 133 2 2" xfId="11977"/>
    <cellStyle name="40% - Акцент2 133 3" xfId="11978"/>
    <cellStyle name="40% - Акцент2 134" xfId="11979"/>
    <cellStyle name="40% - Акцент2 134 2" xfId="11980"/>
    <cellStyle name="40% - Акцент2 134 2 2" xfId="11981"/>
    <cellStyle name="40% - Акцент2 134 3" xfId="11982"/>
    <cellStyle name="40% - Акцент2 135" xfId="11983"/>
    <cellStyle name="40% - Акцент2 135 2" xfId="11984"/>
    <cellStyle name="40% - Акцент2 135 2 2" xfId="11985"/>
    <cellStyle name="40% - Акцент2 135 3" xfId="11986"/>
    <cellStyle name="40% - Акцент2 136" xfId="11987"/>
    <cellStyle name="40% - Акцент2 136 2" xfId="11988"/>
    <cellStyle name="40% - Акцент2 136 2 2" xfId="11989"/>
    <cellStyle name="40% - Акцент2 136 3" xfId="11990"/>
    <cellStyle name="40% - Акцент2 137" xfId="11991"/>
    <cellStyle name="40% - Акцент2 138" xfId="11992"/>
    <cellStyle name="40% - Акцент2 14" xfId="11993"/>
    <cellStyle name="40% - Акцент2 14 2" xfId="11994"/>
    <cellStyle name="40% - Акцент2 14 2 2" xfId="11995"/>
    <cellStyle name="40% - Акцент2 14 2 2 2" xfId="11996"/>
    <cellStyle name="40% - Акцент2 14 2 3" xfId="11997"/>
    <cellStyle name="40% - Акцент2 14 3" xfId="11998"/>
    <cellStyle name="40% - Акцент2 14 3 2" xfId="11999"/>
    <cellStyle name="40% - Акцент2 14 3 2 2" xfId="12000"/>
    <cellStyle name="40% - Акцент2 14 3 3" xfId="12001"/>
    <cellStyle name="40% - Акцент2 14 4" xfId="12002"/>
    <cellStyle name="40% - Акцент2 14 4 2" xfId="12003"/>
    <cellStyle name="40% - Акцент2 14 5" xfId="12004"/>
    <cellStyle name="40% - Акцент2 15" xfId="12005"/>
    <cellStyle name="40% - Акцент2 15 2" xfId="12006"/>
    <cellStyle name="40% - Акцент2 15 2 2" xfId="12007"/>
    <cellStyle name="40% - Акцент2 15 2 2 2" xfId="12008"/>
    <cellStyle name="40% - Акцент2 15 2 3" xfId="12009"/>
    <cellStyle name="40% - Акцент2 15 3" xfId="12010"/>
    <cellStyle name="40% - Акцент2 15 3 2" xfId="12011"/>
    <cellStyle name="40% - Акцент2 15 3 2 2" xfId="12012"/>
    <cellStyle name="40% - Акцент2 15 3 3" xfId="12013"/>
    <cellStyle name="40% - Акцент2 15 4" xfId="12014"/>
    <cellStyle name="40% - Акцент2 15 4 2" xfId="12015"/>
    <cellStyle name="40% - Акцент2 15 5" xfId="12016"/>
    <cellStyle name="40% - Акцент2 16" xfId="12017"/>
    <cellStyle name="40% - Акцент2 16 2" xfId="12018"/>
    <cellStyle name="40% - Акцент2 16 2 2" xfId="12019"/>
    <cellStyle name="40% - Акцент2 16 2 2 2" xfId="12020"/>
    <cellStyle name="40% - Акцент2 16 2 3" xfId="12021"/>
    <cellStyle name="40% - Акцент2 16 3" xfId="12022"/>
    <cellStyle name="40% - Акцент2 16 3 2" xfId="12023"/>
    <cellStyle name="40% - Акцент2 16 3 2 2" xfId="12024"/>
    <cellStyle name="40% - Акцент2 16 3 3" xfId="12025"/>
    <cellStyle name="40% - Акцент2 16 4" xfId="12026"/>
    <cellStyle name="40% - Акцент2 16 4 2" xfId="12027"/>
    <cellStyle name="40% - Акцент2 16 5" xfId="12028"/>
    <cellStyle name="40% - Акцент2 17" xfId="12029"/>
    <cellStyle name="40% - Акцент2 17 2" xfId="12030"/>
    <cellStyle name="40% - Акцент2 17 2 2" xfId="12031"/>
    <cellStyle name="40% - Акцент2 17 2 2 2" xfId="12032"/>
    <cellStyle name="40% - Акцент2 17 2 3" xfId="12033"/>
    <cellStyle name="40% - Акцент2 17 3" xfId="12034"/>
    <cellStyle name="40% - Акцент2 17 3 2" xfId="12035"/>
    <cellStyle name="40% - Акцент2 17 3 2 2" xfId="12036"/>
    <cellStyle name="40% - Акцент2 17 3 3" xfId="12037"/>
    <cellStyle name="40% - Акцент2 17 4" xfId="12038"/>
    <cellStyle name="40% - Акцент2 17 4 2" xfId="12039"/>
    <cellStyle name="40% - Акцент2 17 5" xfId="12040"/>
    <cellStyle name="40% - Акцент2 18" xfId="12041"/>
    <cellStyle name="40% - Акцент2 18 2" xfId="12042"/>
    <cellStyle name="40% - Акцент2 18 2 2" xfId="12043"/>
    <cellStyle name="40% - Акцент2 18 2 2 2" xfId="12044"/>
    <cellStyle name="40% - Акцент2 18 2 3" xfId="12045"/>
    <cellStyle name="40% - Акцент2 18 3" xfId="12046"/>
    <cellStyle name="40% - Акцент2 18 3 2" xfId="12047"/>
    <cellStyle name="40% - Акцент2 18 3 2 2" xfId="12048"/>
    <cellStyle name="40% - Акцент2 18 3 3" xfId="12049"/>
    <cellStyle name="40% - Акцент2 18 4" xfId="12050"/>
    <cellStyle name="40% - Акцент2 18 4 2" xfId="12051"/>
    <cellStyle name="40% - Акцент2 18 5" xfId="12052"/>
    <cellStyle name="40% - Акцент2 19" xfId="12053"/>
    <cellStyle name="40% - Акцент2 19 2" xfId="12054"/>
    <cellStyle name="40% - Акцент2 19 2 2" xfId="12055"/>
    <cellStyle name="40% - Акцент2 19 2 2 2" xfId="12056"/>
    <cellStyle name="40% - Акцент2 19 2 3" xfId="12057"/>
    <cellStyle name="40% - Акцент2 19 3" xfId="12058"/>
    <cellStyle name="40% - Акцент2 19 3 2" xfId="12059"/>
    <cellStyle name="40% - Акцент2 19 3 2 2" xfId="12060"/>
    <cellStyle name="40% - Акцент2 19 3 3" xfId="12061"/>
    <cellStyle name="40% - Акцент2 19 4" xfId="12062"/>
    <cellStyle name="40% - Акцент2 19 4 2" xfId="12063"/>
    <cellStyle name="40% - Акцент2 19 5" xfId="12064"/>
    <cellStyle name="40% - Акцент2 2" xfId="12065"/>
    <cellStyle name="40% - Акцент2 2 10" xfId="12066"/>
    <cellStyle name="40% - Акцент2 2 10 2" xfId="12067"/>
    <cellStyle name="40% - Акцент2 2 10 2 2" xfId="12068"/>
    <cellStyle name="40% - Акцент2 2 10 3" xfId="12069"/>
    <cellStyle name="40% - Акцент2 2 11" xfId="12070"/>
    <cellStyle name="40% - Акцент2 2 11 2" xfId="12071"/>
    <cellStyle name="40% - Акцент2 2 11 2 2" xfId="12072"/>
    <cellStyle name="40% - Акцент2 2 11 3" xfId="12073"/>
    <cellStyle name="40% - Акцент2 2 12" xfId="12074"/>
    <cellStyle name="40% - Акцент2 2 12 2" xfId="12075"/>
    <cellStyle name="40% - Акцент2 2 12 2 2" xfId="12076"/>
    <cellStyle name="40% - Акцент2 2 12 3" xfId="12077"/>
    <cellStyle name="40% - Акцент2 2 13" xfId="12078"/>
    <cellStyle name="40% - Акцент2 2 13 2" xfId="12079"/>
    <cellStyle name="40% - Акцент2 2 13 2 2" xfId="12080"/>
    <cellStyle name="40% - Акцент2 2 13 3" xfId="12081"/>
    <cellStyle name="40% - Акцент2 2 14" xfId="12082"/>
    <cellStyle name="40% - Акцент2 2 14 2" xfId="12083"/>
    <cellStyle name="40% - Акцент2 2 14 2 2" xfId="12084"/>
    <cellStyle name="40% - Акцент2 2 14 3" xfId="12085"/>
    <cellStyle name="40% - Акцент2 2 15" xfId="12086"/>
    <cellStyle name="40% - Акцент2 2 15 2" xfId="12087"/>
    <cellStyle name="40% - Акцент2 2 15 2 2" xfId="12088"/>
    <cellStyle name="40% - Акцент2 2 15 3" xfId="12089"/>
    <cellStyle name="40% - Акцент2 2 16" xfId="12090"/>
    <cellStyle name="40% - Акцент2 2 16 2" xfId="12091"/>
    <cellStyle name="40% - Акцент2 2 16 2 2" xfId="12092"/>
    <cellStyle name="40% - Акцент2 2 16 3" xfId="12093"/>
    <cellStyle name="40% - Акцент2 2 17" xfId="12094"/>
    <cellStyle name="40% - Акцент2 2 17 2" xfId="12095"/>
    <cellStyle name="40% - Акцент2 2 17 2 2" xfId="12096"/>
    <cellStyle name="40% - Акцент2 2 17 3" xfId="12097"/>
    <cellStyle name="40% - Акцент2 2 18" xfId="12098"/>
    <cellStyle name="40% - Акцент2 2 18 2" xfId="12099"/>
    <cellStyle name="40% - Акцент2 2 18 2 2" xfId="12100"/>
    <cellStyle name="40% - Акцент2 2 18 3" xfId="12101"/>
    <cellStyle name="40% - Акцент2 2 19" xfId="12102"/>
    <cellStyle name="40% - Акцент2 2 19 2" xfId="12103"/>
    <cellStyle name="40% - Акцент2 2 19 2 2" xfId="12104"/>
    <cellStyle name="40% - Акцент2 2 19 3" xfId="12105"/>
    <cellStyle name="40% - Акцент2 2 2" xfId="12106"/>
    <cellStyle name="40% - Акцент2 2 2 2" xfId="12107"/>
    <cellStyle name="40% - Акцент2 2 2 2 2" xfId="12108"/>
    <cellStyle name="40% - Акцент2 2 2 2 2 2" xfId="12109"/>
    <cellStyle name="40% - Акцент2 2 2 2 3" xfId="12110"/>
    <cellStyle name="40% - Акцент2 2 2 3" xfId="12111"/>
    <cellStyle name="40% - Акцент2 2 2 3 2" xfId="12112"/>
    <cellStyle name="40% - Акцент2 2 2 3 2 2" xfId="12113"/>
    <cellStyle name="40% - Акцент2 2 2 3 3" xfId="12114"/>
    <cellStyle name="40% - Акцент2 2 2 4" xfId="12115"/>
    <cellStyle name="40% - Акцент2 2 2 4 2" xfId="12116"/>
    <cellStyle name="40% - Акцент2 2 2 5" xfId="12117"/>
    <cellStyle name="40% - Акцент2 2 20" xfId="12118"/>
    <cellStyle name="40% - Акцент2 2 20 2" xfId="12119"/>
    <cellStyle name="40% - Акцент2 2 20 2 2" xfId="12120"/>
    <cellStyle name="40% - Акцент2 2 20 3" xfId="12121"/>
    <cellStyle name="40% - Акцент2 2 21" xfId="12122"/>
    <cellStyle name="40% - Акцент2 2 21 2" xfId="12123"/>
    <cellStyle name="40% - Акцент2 2 21 2 2" xfId="12124"/>
    <cellStyle name="40% - Акцент2 2 21 3" xfId="12125"/>
    <cellStyle name="40% - Акцент2 2 22" xfId="12126"/>
    <cellStyle name="40% - Акцент2 2 22 2" xfId="12127"/>
    <cellStyle name="40% - Акцент2 2 22 2 2" xfId="12128"/>
    <cellStyle name="40% - Акцент2 2 22 3" xfId="12129"/>
    <cellStyle name="40% - Акцент2 2 23" xfId="12130"/>
    <cellStyle name="40% - Акцент2 2 23 2" xfId="12131"/>
    <cellStyle name="40% - Акцент2 2 23 2 2" xfId="12132"/>
    <cellStyle name="40% - Акцент2 2 23 3" xfId="12133"/>
    <cellStyle name="40% - Акцент2 2 24" xfId="12134"/>
    <cellStyle name="40% - Акцент2 2 24 2" xfId="12135"/>
    <cellStyle name="40% - Акцент2 2 24 2 2" xfId="12136"/>
    <cellStyle name="40% - Акцент2 2 24 3" xfId="12137"/>
    <cellStyle name="40% - Акцент2 2 25" xfId="12138"/>
    <cellStyle name="40% - Акцент2 2 25 2" xfId="12139"/>
    <cellStyle name="40% - Акцент2 2 26" xfId="12140"/>
    <cellStyle name="40% - Акцент2 2 3" xfId="12141"/>
    <cellStyle name="40% - Акцент2 2 3 2" xfId="12142"/>
    <cellStyle name="40% - Акцент2 2 3 2 2" xfId="12143"/>
    <cellStyle name="40% - Акцент2 2 3 2 2 2" xfId="12144"/>
    <cellStyle name="40% - Акцент2 2 3 2 3" xfId="12145"/>
    <cellStyle name="40% - Акцент2 2 3 3" xfId="12146"/>
    <cellStyle name="40% - Акцент2 2 3 3 2" xfId="12147"/>
    <cellStyle name="40% - Акцент2 2 3 3 2 2" xfId="12148"/>
    <cellStyle name="40% - Акцент2 2 3 3 3" xfId="12149"/>
    <cellStyle name="40% - Акцент2 2 3 4" xfId="12150"/>
    <cellStyle name="40% - Акцент2 2 3 4 2" xfId="12151"/>
    <cellStyle name="40% - Акцент2 2 3 5" xfId="12152"/>
    <cellStyle name="40% - Акцент2 2 4" xfId="12153"/>
    <cellStyle name="40% - Акцент2 2 4 2" xfId="12154"/>
    <cellStyle name="40% - Акцент2 2 4 2 2" xfId="12155"/>
    <cellStyle name="40% - Акцент2 2 4 2 2 2" xfId="12156"/>
    <cellStyle name="40% - Акцент2 2 4 2 3" xfId="12157"/>
    <cellStyle name="40% - Акцент2 2 4 3" xfId="12158"/>
    <cellStyle name="40% - Акцент2 2 4 3 2" xfId="12159"/>
    <cellStyle name="40% - Акцент2 2 4 3 2 2" xfId="12160"/>
    <cellStyle name="40% - Акцент2 2 4 3 3" xfId="12161"/>
    <cellStyle name="40% - Акцент2 2 4 4" xfId="12162"/>
    <cellStyle name="40% - Акцент2 2 4 4 2" xfId="12163"/>
    <cellStyle name="40% - Акцент2 2 4 5" xfId="12164"/>
    <cellStyle name="40% - Акцент2 2 5" xfId="12165"/>
    <cellStyle name="40% - Акцент2 2 5 2" xfId="12166"/>
    <cellStyle name="40% - Акцент2 2 5 2 2" xfId="12167"/>
    <cellStyle name="40% - Акцент2 2 5 2 2 2" xfId="12168"/>
    <cellStyle name="40% - Акцент2 2 5 2 3" xfId="12169"/>
    <cellStyle name="40% - Акцент2 2 5 3" xfId="12170"/>
    <cellStyle name="40% - Акцент2 2 5 3 2" xfId="12171"/>
    <cellStyle name="40% - Акцент2 2 5 3 2 2" xfId="12172"/>
    <cellStyle name="40% - Акцент2 2 5 3 3" xfId="12173"/>
    <cellStyle name="40% - Акцент2 2 5 4" xfId="12174"/>
    <cellStyle name="40% - Акцент2 2 5 4 2" xfId="12175"/>
    <cellStyle name="40% - Акцент2 2 5 5" xfId="12176"/>
    <cellStyle name="40% - Акцент2 2 6" xfId="12177"/>
    <cellStyle name="40% - Акцент2 2 6 2" xfId="12178"/>
    <cellStyle name="40% - Акцент2 2 6 2 2" xfId="12179"/>
    <cellStyle name="40% - Акцент2 2 6 3" xfId="12180"/>
    <cellStyle name="40% - Акцент2 2 7" xfId="12181"/>
    <cellStyle name="40% - Акцент2 2 7 2" xfId="12182"/>
    <cellStyle name="40% - Акцент2 2 7 2 2" xfId="12183"/>
    <cellStyle name="40% - Акцент2 2 7 3" xfId="12184"/>
    <cellStyle name="40% - Акцент2 2 8" xfId="12185"/>
    <cellStyle name="40% - Акцент2 2 8 2" xfId="12186"/>
    <cellStyle name="40% - Акцент2 2 8 2 2" xfId="12187"/>
    <cellStyle name="40% - Акцент2 2 8 3" xfId="12188"/>
    <cellStyle name="40% - Акцент2 2 9" xfId="12189"/>
    <cellStyle name="40% - Акцент2 2 9 2" xfId="12190"/>
    <cellStyle name="40% - Акцент2 2 9 2 2" xfId="12191"/>
    <cellStyle name="40% - Акцент2 2 9 3" xfId="12192"/>
    <cellStyle name="40% - Акцент2 20" xfId="12193"/>
    <cellStyle name="40% - Акцент2 20 2" xfId="12194"/>
    <cellStyle name="40% - Акцент2 20 2 2" xfId="12195"/>
    <cellStyle name="40% - Акцент2 20 2 2 2" xfId="12196"/>
    <cellStyle name="40% - Акцент2 20 2 3" xfId="12197"/>
    <cellStyle name="40% - Акцент2 20 3" xfId="12198"/>
    <cellStyle name="40% - Акцент2 20 3 2" xfId="12199"/>
    <cellStyle name="40% - Акцент2 20 3 2 2" xfId="12200"/>
    <cellStyle name="40% - Акцент2 20 3 3" xfId="12201"/>
    <cellStyle name="40% - Акцент2 20 4" xfId="12202"/>
    <cellStyle name="40% - Акцент2 20 4 2" xfId="12203"/>
    <cellStyle name="40% - Акцент2 20 5" xfId="12204"/>
    <cellStyle name="40% - Акцент2 21" xfId="12205"/>
    <cellStyle name="40% - Акцент2 21 2" xfId="12206"/>
    <cellStyle name="40% - Акцент2 21 2 2" xfId="12207"/>
    <cellStyle name="40% - Акцент2 21 2 2 2" xfId="12208"/>
    <cellStyle name="40% - Акцент2 21 2 3" xfId="12209"/>
    <cellStyle name="40% - Акцент2 21 3" xfId="12210"/>
    <cellStyle name="40% - Акцент2 21 3 2" xfId="12211"/>
    <cellStyle name="40% - Акцент2 21 3 2 2" xfId="12212"/>
    <cellStyle name="40% - Акцент2 21 3 3" xfId="12213"/>
    <cellStyle name="40% - Акцент2 21 4" xfId="12214"/>
    <cellStyle name="40% - Акцент2 21 4 2" xfId="12215"/>
    <cellStyle name="40% - Акцент2 21 5" xfId="12216"/>
    <cellStyle name="40% - Акцент2 22" xfId="12217"/>
    <cellStyle name="40% - Акцент2 22 2" xfId="12218"/>
    <cellStyle name="40% - Акцент2 22 2 2" xfId="12219"/>
    <cellStyle name="40% - Акцент2 22 2 2 2" xfId="12220"/>
    <cellStyle name="40% - Акцент2 22 2 3" xfId="12221"/>
    <cellStyle name="40% - Акцент2 22 3" xfId="12222"/>
    <cellStyle name="40% - Акцент2 22 3 2" xfId="12223"/>
    <cellStyle name="40% - Акцент2 22 3 2 2" xfId="12224"/>
    <cellStyle name="40% - Акцент2 22 3 3" xfId="12225"/>
    <cellStyle name="40% - Акцент2 22 4" xfId="12226"/>
    <cellStyle name="40% - Акцент2 22 4 2" xfId="12227"/>
    <cellStyle name="40% - Акцент2 22 5" xfId="12228"/>
    <cellStyle name="40% - Акцент2 23" xfId="12229"/>
    <cellStyle name="40% - Акцент2 23 2" xfId="12230"/>
    <cellStyle name="40% - Акцент2 23 2 2" xfId="12231"/>
    <cellStyle name="40% - Акцент2 23 2 2 2" xfId="12232"/>
    <cellStyle name="40% - Акцент2 23 2 3" xfId="12233"/>
    <cellStyle name="40% - Акцент2 23 3" xfId="12234"/>
    <cellStyle name="40% - Акцент2 23 3 2" xfId="12235"/>
    <cellStyle name="40% - Акцент2 23 3 2 2" xfId="12236"/>
    <cellStyle name="40% - Акцент2 23 3 3" xfId="12237"/>
    <cellStyle name="40% - Акцент2 23 4" xfId="12238"/>
    <cellStyle name="40% - Акцент2 23 4 2" xfId="12239"/>
    <cellStyle name="40% - Акцент2 23 5" xfId="12240"/>
    <cellStyle name="40% - Акцент2 24" xfId="12241"/>
    <cellStyle name="40% - Акцент2 24 2" xfId="12242"/>
    <cellStyle name="40% - Акцент2 24 2 2" xfId="12243"/>
    <cellStyle name="40% - Акцент2 24 2 2 2" xfId="12244"/>
    <cellStyle name="40% - Акцент2 24 2 3" xfId="12245"/>
    <cellStyle name="40% - Акцент2 24 3" xfId="12246"/>
    <cellStyle name="40% - Акцент2 24 3 2" xfId="12247"/>
    <cellStyle name="40% - Акцент2 24 3 2 2" xfId="12248"/>
    <cellStyle name="40% - Акцент2 24 3 3" xfId="12249"/>
    <cellStyle name="40% - Акцент2 24 4" xfId="12250"/>
    <cellStyle name="40% - Акцент2 24 4 2" xfId="12251"/>
    <cellStyle name="40% - Акцент2 24 5" xfId="12252"/>
    <cellStyle name="40% - Акцент2 25" xfId="12253"/>
    <cellStyle name="40% - Акцент2 25 2" xfId="12254"/>
    <cellStyle name="40% - Акцент2 25 2 2" xfId="12255"/>
    <cellStyle name="40% - Акцент2 25 2 2 2" xfId="12256"/>
    <cellStyle name="40% - Акцент2 25 2 3" xfId="12257"/>
    <cellStyle name="40% - Акцент2 25 3" xfId="12258"/>
    <cellStyle name="40% - Акцент2 25 3 2" xfId="12259"/>
    <cellStyle name="40% - Акцент2 25 3 2 2" xfId="12260"/>
    <cellStyle name="40% - Акцент2 25 3 3" xfId="12261"/>
    <cellStyle name="40% - Акцент2 25 4" xfId="12262"/>
    <cellStyle name="40% - Акцент2 25 4 2" xfId="12263"/>
    <cellStyle name="40% - Акцент2 25 5" xfId="12264"/>
    <cellStyle name="40% - Акцент2 26" xfId="12265"/>
    <cellStyle name="40% - Акцент2 26 2" xfId="12266"/>
    <cellStyle name="40% - Акцент2 26 2 2" xfId="12267"/>
    <cellStyle name="40% - Акцент2 26 2 2 2" xfId="12268"/>
    <cellStyle name="40% - Акцент2 26 2 3" xfId="12269"/>
    <cellStyle name="40% - Акцент2 26 3" xfId="12270"/>
    <cellStyle name="40% - Акцент2 26 3 2" xfId="12271"/>
    <cellStyle name="40% - Акцент2 26 3 2 2" xfId="12272"/>
    <cellStyle name="40% - Акцент2 26 3 3" xfId="12273"/>
    <cellStyle name="40% - Акцент2 26 4" xfId="12274"/>
    <cellStyle name="40% - Акцент2 26 4 2" xfId="12275"/>
    <cellStyle name="40% - Акцент2 26 5" xfId="12276"/>
    <cellStyle name="40% - Акцент2 27" xfId="12277"/>
    <cellStyle name="40% - Акцент2 27 2" xfId="12278"/>
    <cellStyle name="40% - Акцент2 27 2 2" xfId="12279"/>
    <cellStyle name="40% - Акцент2 27 2 2 2" xfId="12280"/>
    <cellStyle name="40% - Акцент2 27 2 3" xfId="12281"/>
    <cellStyle name="40% - Акцент2 27 3" xfId="12282"/>
    <cellStyle name="40% - Акцент2 27 3 2" xfId="12283"/>
    <cellStyle name="40% - Акцент2 27 3 2 2" xfId="12284"/>
    <cellStyle name="40% - Акцент2 27 3 3" xfId="12285"/>
    <cellStyle name="40% - Акцент2 27 4" xfId="12286"/>
    <cellStyle name="40% - Акцент2 27 4 2" xfId="12287"/>
    <cellStyle name="40% - Акцент2 27 5" xfId="12288"/>
    <cellStyle name="40% - Акцент2 28" xfId="12289"/>
    <cellStyle name="40% - Акцент2 28 2" xfId="12290"/>
    <cellStyle name="40% - Акцент2 28 2 2" xfId="12291"/>
    <cellStyle name="40% - Акцент2 28 2 2 2" xfId="12292"/>
    <cellStyle name="40% - Акцент2 28 2 3" xfId="12293"/>
    <cellStyle name="40% - Акцент2 28 3" xfId="12294"/>
    <cellStyle name="40% - Акцент2 28 3 2" xfId="12295"/>
    <cellStyle name="40% - Акцент2 28 3 2 2" xfId="12296"/>
    <cellStyle name="40% - Акцент2 28 3 3" xfId="12297"/>
    <cellStyle name="40% - Акцент2 28 4" xfId="12298"/>
    <cellStyle name="40% - Акцент2 28 4 2" xfId="12299"/>
    <cellStyle name="40% - Акцент2 28 5" xfId="12300"/>
    <cellStyle name="40% - Акцент2 29" xfId="12301"/>
    <cellStyle name="40% - Акцент2 29 2" xfId="12302"/>
    <cellStyle name="40% - Акцент2 29 2 2" xfId="12303"/>
    <cellStyle name="40% - Акцент2 29 2 2 2" xfId="12304"/>
    <cellStyle name="40% - Акцент2 29 2 3" xfId="12305"/>
    <cellStyle name="40% - Акцент2 29 3" xfId="12306"/>
    <cellStyle name="40% - Акцент2 29 3 2" xfId="12307"/>
    <cellStyle name="40% - Акцент2 29 3 2 2" xfId="12308"/>
    <cellStyle name="40% - Акцент2 29 3 3" xfId="12309"/>
    <cellStyle name="40% - Акцент2 29 4" xfId="12310"/>
    <cellStyle name="40% - Акцент2 29 4 2" xfId="12311"/>
    <cellStyle name="40% - Акцент2 29 5" xfId="12312"/>
    <cellStyle name="40% - Акцент2 3" xfId="12313"/>
    <cellStyle name="40% - Акцент2 3 2" xfId="12314"/>
    <cellStyle name="40% - Акцент2 3 2 2" xfId="12315"/>
    <cellStyle name="40% - Акцент2 3 2 2 2" xfId="12316"/>
    <cellStyle name="40% - Акцент2 3 2 2 2 2" xfId="12317"/>
    <cellStyle name="40% - Акцент2 3 2 2 3" xfId="12318"/>
    <cellStyle name="40% - Акцент2 3 2 3" xfId="12319"/>
    <cellStyle name="40% - Акцент2 3 2 3 2" xfId="12320"/>
    <cellStyle name="40% - Акцент2 3 2 3 2 2" xfId="12321"/>
    <cellStyle name="40% - Акцент2 3 2 3 3" xfId="12322"/>
    <cellStyle name="40% - Акцент2 3 2 4" xfId="12323"/>
    <cellStyle name="40% - Акцент2 3 2 4 2" xfId="12324"/>
    <cellStyle name="40% - Акцент2 3 2 5" xfId="12325"/>
    <cellStyle name="40% - Акцент2 3 3" xfId="12326"/>
    <cellStyle name="40% - Акцент2 3 3 2" xfId="12327"/>
    <cellStyle name="40% - Акцент2 3 3 2 2" xfId="12328"/>
    <cellStyle name="40% - Акцент2 3 3 2 2 2" xfId="12329"/>
    <cellStyle name="40% - Акцент2 3 3 2 3" xfId="12330"/>
    <cellStyle name="40% - Акцент2 3 3 3" xfId="12331"/>
    <cellStyle name="40% - Акцент2 3 3 3 2" xfId="12332"/>
    <cellStyle name="40% - Акцент2 3 3 3 2 2" xfId="12333"/>
    <cellStyle name="40% - Акцент2 3 3 3 3" xfId="12334"/>
    <cellStyle name="40% - Акцент2 3 3 4" xfId="12335"/>
    <cellStyle name="40% - Акцент2 3 3 4 2" xfId="12336"/>
    <cellStyle name="40% - Акцент2 3 3 5" xfId="12337"/>
    <cellStyle name="40% - Акцент2 3 4" xfId="12338"/>
    <cellStyle name="40% - Акцент2 3 4 2" xfId="12339"/>
    <cellStyle name="40% - Акцент2 3 4 2 2" xfId="12340"/>
    <cellStyle name="40% - Акцент2 3 4 2 2 2" xfId="12341"/>
    <cellStyle name="40% - Акцент2 3 4 2 3" xfId="12342"/>
    <cellStyle name="40% - Акцент2 3 4 3" xfId="12343"/>
    <cellStyle name="40% - Акцент2 3 4 3 2" xfId="12344"/>
    <cellStyle name="40% - Акцент2 3 4 3 2 2" xfId="12345"/>
    <cellStyle name="40% - Акцент2 3 4 3 3" xfId="12346"/>
    <cellStyle name="40% - Акцент2 3 4 4" xfId="12347"/>
    <cellStyle name="40% - Акцент2 3 4 4 2" xfId="12348"/>
    <cellStyle name="40% - Акцент2 3 4 5" xfId="12349"/>
    <cellStyle name="40% - Акцент2 3 5" xfId="12350"/>
    <cellStyle name="40% - Акцент2 3 5 2" xfId="12351"/>
    <cellStyle name="40% - Акцент2 3 5 2 2" xfId="12352"/>
    <cellStyle name="40% - Акцент2 3 5 2 2 2" xfId="12353"/>
    <cellStyle name="40% - Акцент2 3 5 2 3" xfId="12354"/>
    <cellStyle name="40% - Акцент2 3 5 3" xfId="12355"/>
    <cellStyle name="40% - Акцент2 3 5 3 2" xfId="12356"/>
    <cellStyle name="40% - Акцент2 3 5 3 2 2" xfId="12357"/>
    <cellStyle name="40% - Акцент2 3 5 3 3" xfId="12358"/>
    <cellStyle name="40% - Акцент2 3 5 4" xfId="12359"/>
    <cellStyle name="40% - Акцент2 3 5 4 2" xfId="12360"/>
    <cellStyle name="40% - Акцент2 3 5 5" xfId="12361"/>
    <cellStyle name="40% - Акцент2 3 6" xfId="12362"/>
    <cellStyle name="40% - Акцент2 3 6 2" xfId="12363"/>
    <cellStyle name="40% - Акцент2 3 6 2 2" xfId="12364"/>
    <cellStyle name="40% - Акцент2 3 6 3" xfId="12365"/>
    <cellStyle name="40% - Акцент2 3 7" xfId="12366"/>
    <cellStyle name="40% - Акцент2 3 7 2" xfId="12367"/>
    <cellStyle name="40% - Акцент2 3 7 2 2" xfId="12368"/>
    <cellStyle name="40% - Акцент2 3 7 3" xfId="12369"/>
    <cellStyle name="40% - Акцент2 3 8" xfId="12370"/>
    <cellStyle name="40% - Акцент2 3 8 2" xfId="12371"/>
    <cellStyle name="40% - Акцент2 3 9" xfId="12372"/>
    <cellStyle name="40% - Акцент2 30" xfId="12373"/>
    <cellStyle name="40% - Акцент2 30 2" xfId="12374"/>
    <cellStyle name="40% - Акцент2 30 2 2" xfId="12375"/>
    <cellStyle name="40% - Акцент2 30 2 2 2" xfId="12376"/>
    <cellStyle name="40% - Акцент2 30 2 3" xfId="12377"/>
    <cellStyle name="40% - Акцент2 30 3" xfId="12378"/>
    <cellStyle name="40% - Акцент2 30 3 2" xfId="12379"/>
    <cellStyle name="40% - Акцент2 30 3 2 2" xfId="12380"/>
    <cellStyle name="40% - Акцент2 30 3 3" xfId="12381"/>
    <cellStyle name="40% - Акцент2 30 4" xfId="12382"/>
    <cellStyle name="40% - Акцент2 30 4 2" xfId="12383"/>
    <cellStyle name="40% - Акцент2 30 5" xfId="12384"/>
    <cellStyle name="40% - Акцент2 31" xfId="12385"/>
    <cellStyle name="40% - Акцент2 31 2" xfId="12386"/>
    <cellStyle name="40% - Акцент2 31 2 2" xfId="12387"/>
    <cellStyle name="40% - Акцент2 31 2 2 2" xfId="12388"/>
    <cellStyle name="40% - Акцент2 31 2 3" xfId="12389"/>
    <cellStyle name="40% - Акцент2 31 3" xfId="12390"/>
    <cellStyle name="40% - Акцент2 31 3 2" xfId="12391"/>
    <cellStyle name="40% - Акцент2 31 3 2 2" xfId="12392"/>
    <cellStyle name="40% - Акцент2 31 3 3" xfId="12393"/>
    <cellStyle name="40% - Акцент2 31 4" xfId="12394"/>
    <cellStyle name="40% - Акцент2 31 4 2" xfId="12395"/>
    <cellStyle name="40% - Акцент2 31 5" xfId="12396"/>
    <cellStyle name="40% - Акцент2 32" xfId="12397"/>
    <cellStyle name="40% - Акцент2 32 2" xfId="12398"/>
    <cellStyle name="40% - Акцент2 32 2 2" xfId="12399"/>
    <cellStyle name="40% - Акцент2 32 2 2 2" xfId="12400"/>
    <cellStyle name="40% - Акцент2 32 2 3" xfId="12401"/>
    <cellStyle name="40% - Акцент2 32 3" xfId="12402"/>
    <cellStyle name="40% - Акцент2 32 3 2" xfId="12403"/>
    <cellStyle name="40% - Акцент2 32 3 2 2" xfId="12404"/>
    <cellStyle name="40% - Акцент2 32 3 3" xfId="12405"/>
    <cellStyle name="40% - Акцент2 32 4" xfId="12406"/>
    <cellStyle name="40% - Акцент2 32 4 2" xfId="12407"/>
    <cellStyle name="40% - Акцент2 32 5" xfId="12408"/>
    <cellStyle name="40% - Акцент2 33" xfId="12409"/>
    <cellStyle name="40% - Акцент2 33 2" xfId="12410"/>
    <cellStyle name="40% - Акцент2 33 2 2" xfId="12411"/>
    <cellStyle name="40% - Акцент2 33 2 2 2" xfId="12412"/>
    <cellStyle name="40% - Акцент2 33 2 3" xfId="12413"/>
    <cellStyle name="40% - Акцент2 33 3" xfId="12414"/>
    <cellStyle name="40% - Акцент2 33 3 2" xfId="12415"/>
    <cellStyle name="40% - Акцент2 33 3 2 2" xfId="12416"/>
    <cellStyle name="40% - Акцент2 33 3 3" xfId="12417"/>
    <cellStyle name="40% - Акцент2 33 4" xfId="12418"/>
    <cellStyle name="40% - Акцент2 33 4 2" xfId="12419"/>
    <cellStyle name="40% - Акцент2 33 5" xfId="12420"/>
    <cellStyle name="40% - Акцент2 34" xfId="12421"/>
    <cellStyle name="40% - Акцент2 34 2" xfId="12422"/>
    <cellStyle name="40% - Акцент2 34 2 2" xfId="12423"/>
    <cellStyle name="40% - Акцент2 34 2 2 2" xfId="12424"/>
    <cellStyle name="40% - Акцент2 34 2 3" xfId="12425"/>
    <cellStyle name="40% - Акцент2 34 3" xfId="12426"/>
    <cellStyle name="40% - Акцент2 34 3 2" xfId="12427"/>
    <cellStyle name="40% - Акцент2 34 3 2 2" xfId="12428"/>
    <cellStyle name="40% - Акцент2 34 3 3" xfId="12429"/>
    <cellStyle name="40% - Акцент2 34 4" xfId="12430"/>
    <cellStyle name="40% - Акцент2 34 4 2" xfId="12431"/>
    <cellStyle name="40% - Акцент2 34 5" xfId="12432"/>
    <cellStyle name="40% - Акцент2 35" xfId="12433"/>
    <cellStyle name="40% - Акцент2 35 2" xfId="12434"/>
    <cellStyle name="40% - Акцент2 35 2 2" xfId="12435"/>
    <cellStyle name="40% - Акцент2 35 2 2 2" xfId="12436"/>
    <cellStyle name="40% - Акцент2 35 2 3" xfId="12437"/>
    <cellStyle name="40% - Акцент2 35 3" xfId="12438"/>
    <cellStyle name="40% - Акцент2 35 3 2" xfId="12439"/>
    <cellStyle name="40% - Акцент2 35 3 2 2" xfId="12440"/>
    <cellStyle name="40% - Акцент2 35 3 3" xfId="12441"/>
    <cellStyle name="40% - Акцент2 35 4" xfId="12442"/>
    <cellStyle name="40% - Акцент2 35 4 2" xfId="12443"/>
    <cellStyle name="40% - Акцент2 35 5" xfId="12444"/>
    <cellStyle name="40% - Акцент2 36" xfId="12445"/>
    <cellStyle name="40% - Акцент2 36 2" xfId="12446"/>
    <cellStyle name="40% - Акцент2 36 2 2" xfId="12447"/>
    <cellStyle name="40% - Акцент2 36 2 2 2" xfId="12448"/>
    <cellStyle name="40% - Акцент2 36 2 3" xfId="12449"/>
    <cellStyle name="40% - Акцент2 36 3" xfId="12450"/>
    <cellStyle name="40% - Акцент2 36 3 2" xfId="12451"/>
    <cellStyle name="40% - Акцент2 36 3 2 2" xfId="12452"/>
    <cellStyle name="40% - Акцент2 36 3 3" xfId="12453"/>
    <cellStyle name="40% - Акцент2 36 4" xfId="12454"/>
    <cellStyle name="40% - Акцент2 36 4 2" xfId="12455"/>
    <cellStyle name="40% - Акцент2 36 5" xfId="12456"/>
    <cellStyle name="40% - Акцент2 37" xfId="12457"/>
    <cellStyle name="40% - Акцент2 37 2" xfId="12458"/>
    <cellStyle name="40% - Акцент2 37 2 2" xfId="12459"/>
    <cellStyle name="40% - Акцент2 37 2 2 2" xfId="12460"/>
    <cellStyle name="40% - Акцент2 37 2 3" xfId="12461"/>
    <cellStyle name="40% - Акцент2 37 3" xfId="12462"/>
    <cellStyle name="40% - Акцент2 37 3 2" xfId="12463"/>
    <cellStyle name="40% - Акцент2 37 3 2 2" xfId="12464"/>
    <cellStyle name="40% - Акцент2 37 3 3" xfId="12465"/>
    <cellStyle name="40% - Акцент2 37 4" xfId="12466"/>
    <cellStyle name="40% - Акцент2 37 4 2" xfId="12467"/>
    <cellStyle name="40% - Акцент2 37 5" xfId="12468"/>
    <cellStyle name="40% - Акцент2 38" xfId="12469"/>
    <cellStyle name="40% - Акцент2 38 2" xfId="12470"/>
    <cellStyle name="40% - Акцент2 38 2 2" xfId="12471"/>
    <cellStyle name="40% - Акцент2 38 2 2 2" xfId="12472"/>
    <cellStyle name="40% - Акцент2 38 2 3" xfId="12473"/>
    <cellStyle name="40% - Акцент2 38 3" xfId="12474"/>
    <cellStyle name="40% - Акцент2 38 3 2" xfId="12475"/>
    <cellStyle name="40% - Акцент2 38 3 2 2" xfId="12476"/>
    <cellStyle name="40% - Акцент2 38 3 3" xfId="12477"/>
    <cellStyle name="40% - Акцент2 38 4" xfId="12478"/>
    <cellStyle name="40% - Акцент2 38 4 2" xfId="12479"/>
    <cellStyle name="40% - Акцент2 38 5" xfId="12480"/>
    <cellStyle name="40% - Акцент2 39" xfId="12481"/>
    <cellStyle name="40% - Акцент2 39 2" xfId="12482"/>
    <cellStyle name="40% - Акцент2 39 2 2" xfId="12483"/>
    <cellStyle name="40% - Акцент2 39 2 2 2" xfId="12484"/>
    <cellStyle name="40% - Акцент2 39 2 3" xfId="12485"/>
    <cellStyle name="40% - Акцент2 39 3" xfId="12486"/>
    <cellStyle name="40% - Акцент2 39 3 2" xfId="12487"/>
    <cellStyle name="40% - Акцент2 39 3 2 2" xfId="12488"/>
    <cellStyle name="40% - Акцент2 39 3 3" xfId="12489"/>
    <cellStyle name="40% - Акцент2 39 4" xfId="12490"/>
    <cellStyle name="40% - Акцент2 39 4 2" xfId="12491"/>
    <cellStyle name="40% - Акцент2 39 5" xfId="12492"/>
    <cellStyle name="40% - Акцент2 4" xfId="12493"/>
    <cellStyle name="40% - Акцент2 4 2" xfId="12494"/>
    <cellStyle name="40% - Акцент2 4 2 2" xfId="12495"/>
    <cellStyle name="40% - Акцент2 4 2 2 2" xfId="12496"/>
    <cellStyle name="40% - Акцент2 4 2 2 2 2" xfId="12497"/>
    <cellStyle name="40% - Акцент2 4 2 2 3" xfId="12498"/>
    <cellStyle name="40% - Акцент2 4 2 3" xfId="12499"/>
    <cellStyle name="40% - Акцент2 4 2 3 2" xfId="12500"/>
    <cellStyle name="40% - Акцент2 4 2 3 2 2" xfId="12501"/>
    <cellStyle name="40% - Акцент2 4 2 3 3" xfId="12502"/>
    <cellStyle name="40% - Акцент2 4 2 4" xfId="12503"/>
    <cellStyle name="40% - Акцент2 4 2 4 2" xfId="12504"/>
    <cellStyle name="40% - Акцент2 4 2 5" xfId="12505"/>
    <cellStyle name="40% - Акцент2 4 3" xfId="12506"/>
    <cellStyle name="40% - Акцент2 4 3 2" xfId="12507"/>
    <cellStyle name="40% - Акцент2 4 3 2 2" xfId="12508"/>
    <cellStyle name="40% - Акцент2 4 3 2 2 2" xfId="12509"/>
    <cellStyle name="40% - Акцент2 4 3 2 3" xfId="12510"/>
    <cellStyle name="40% - Акцент2 4 3 3" xfId="12511"/>
    <cellStyle name="40% - Акцент2 4 3 3 2" xfId="12512"/>
    <cellStyle name="40% - Акцент2 4 3 3 2 2" xfId="12513"/>
    <cellStyle name="40% - Акцент2 4 3 3 3" xfId="12514"/>
    <cellStyle name="40% - Акцент2 4 3 4" xfId="12515"/>
    <cellStyle name="40% - Акцент2 4 3 4 2" xfId="12516"/>
    <cellStyle name="40% - Акцент2 4 3 5" xfId="12517"/>
    <cellStyle name="40% - Акцент2 4 4" xfId="12518"/>
    <cellStyle name="40% - Акцент2 4 4 2" xfId="12519"/>
    <cellStyle name="40% - Акцент2 4 4 2 2" xfId="12520"/>
    <cellStyle name="40% - Акцент2 4 4 2 2 2" xfId="12521"/>
    <cellStyle name="40% - Акцент2 4 4 2 3" xfId="12522"/>
    <cellStyle name="40% - Акцент2 4 4 3" xfId="12523"/>
    <cellStyle name="40% - Акцент2 4 4 3 2" xfId="12524"/>
    <cellStyle name="40% - Акцент2 4 4 3 2 2" xfId="12525"/>
    <cellStyle name="40% - Акцент2 4 4 3 3" xfId="12526"/>
    <cellStyle name="40% - Акцент2 4 4 4" xfId="12527"/>
    <cellStyle name="40% - Акцент2 4 4 4 2" xfId="12528"/>
    <cellStyle name="40% - Акцент2 4 4 5" xfId="12529"/>
    <cellStyle name="40% - Акцент2 4 5" xfId="12530"/>
    <cellStyle name="40% - Акцент2 4 5 2" xfId="12531"/>
    <cellStyle name="40% - Акцент2 4 5 2 2" xfId="12532"/>
    <cellStyle name="40% - Акцент2 4 5 2 2 2" xfId="12533"/>
    <cellStyle name="40% - Акцент2 4 5 2 3" xfId="12534"/>
    <cellStyle name="40% - Акцент2 4 5 3" xfId="12535"/>
    <cellStyle name="40% - Акцент2 4 5 3 2" xfId="12536"/>
    <cellStyle name="40% - Акцент2 4 5 3 2 2" xfId="12537"/>
    <cellStyle name="40% - Акцент2 4 5 3 3" xfId="12538"/>
    <cellStyle name="40% - Акцент2 4 5 4" xfId="12539"/>
    <cellStyle name="40% - Акцент2 4 5 4 2" xfId="12540"/>
    <cellStyle name="40% - Акцент2 4 5 5" xfId="12541"/>
    <cellStyle name="40% - Акцент2 4 6" xfId="12542"/>
    <cellStyle name="40% - Акцент2 4 6 2" xfId="12543"/>
    <cellStyle name="40% - Акцент2 4 6 2 2" xfId="12544"/>
    <cellStyle name="40% - Акцент2 4 6 3" xfId="12545"/>
    <cellStyle name="40% - Акцент2 4 7" xfId="12546"/>
    <cellStyle name="40% - Акцент2 4 7 2" xfId="12547"/>
    <cellStyle name="40% - Акцент2 4 7 2 2" xfId="12548"/>
    <cellStyle name="40% - Акцент2 4 7 3" xfId="12549"/>
    <cellStyle name="40% - Акцент2 4 8" xfId="12550"/>
    <cellStyle name="40% - Акцент2 4 8 2" xfId="12551"/>
    <cellStyle name="40% - Акцент2 4 9" xfId="12552"/>
    <cellStyle name="40% - Акцент2 40" xfId="12553"/>
    <cellStyle name="40% - Акцент2 40 2" xfId="12554"/>
    <cellStyle name="40% - Акцент2 40 2 2" xfId="12555"/>
    <cellStyle name="40% - Акцент2 40 2 2 2" xfId="12556"/>
    <cellStyle name="40% - Акцент2 40 2 3" xfId="12557"/>
    <cellStyle name="40% - Акцент2 40 3" xfId="12558"/>
    <cellStyle name="40% - Акцент2 40 3 2" xfId="12559"/>
    <cellStyle name="40% - Акцент2 40 3 2 2" xfId="12560"/>
    <cellStyle name="40% - Акцент2 40 3 3" xfId="12561"/>
    <cellStyle name="40% - Акцент2 40 4" xfId="12562"/>
    <cellStyle name="40% - Акцент2 40 4 2" xfId="12563"/>
    <cellStyle name="40% - Акцент2 40 5" xfId="12564"/>
    <cellStyle name="40% - Акцент2 41" xfId="12565"/>
    <cellStyle name="40% - Акцент2 41 2" xfId="12566"/>
    <cellStyle name="40% - Акцент2 41 2 2" xfId="12567"/>
    <cellStyle name="40% - Акцент2 41 2 2 2" xfId="12568"/>
    <cellStyle name="40% - Акцент2 41 2 3" xfId="12569"/>
    <cellStyle name="40% - Акцент2 41 3" xfId="12570"/>
    <cellStyle name="40% - Акцент2 41 3 2" xfId="12571"/>
    <cellStyle name="40% - Акцент2 41 3 2 2" xfId="12572"/>
    <cellStyle name="40% - Акцент2 41 3 3" xfId="12573"/>
    <cellStyle name="40% - Акцент2 41 4" xfId="12574"/>
    <cellStyle name="40% - Акцент2 41 4 2" xfId="12575"/>
    <cellStyle name="40% - Акцент2 41 5" xfId="12576"/>
    <cellStyle name="40% - Акцент2 42" xfId="12577"/>
    <cellStyle name="40% - Акцент2 42 2" xfId="12578"/>
    <cellStyle name="40% - Акцент2 42 2 2" xfId="12579"/>
    <cellStyle name="40% - Акцент2 42 2 2 2" xfId="12580"/>
    <cellStyle name="40% - Акцент2 42 2 3" xfId="12581"/>
    <cellStyle name="40% - Акцент2 42 3" xfId="12582"/>
    <cellStyle name="40% - Акцент2 42 3 2" xfId="12583"/>
    <cellStyle name="40% - Акцент2 42 3 2 2" xfId="12584"/>
    <cellStyle name="40% - Акцент2 42 3 3" xfId="12585"/>
    <cellStyle name="40% - Акцент2 42 4" xfId="12586"/>
    <cellStyle name="40% - Акцент2 42 4 2" xfId="12587"/>
    <cellStyle name="40% - Акцент2 42 5" xfId="12588"/>
    <cellStyle name="40% - Акцент2 43" xfId="12589"/>
    <cellStyle name="40% - Акцент2 43 2" xfId="12590"/>
    <cellStyle name="40% - Акцент2 43 2 2" xfId="12591"/>
    <cellStyle name="40% - Акцент2 43 2 2 2" xfId="12592"/>
    <cellStyle name="40% - Акцент2 43 2 3" xfId="12593"/>
    <cellStyle name="40% - Акцент2 43 3" xfId="12594"/>
    <cellStyle name="40% - Акцент2 43 3 2" xfId="12595"/>
    <cellStyle name="40% - Акцент2 43 3 2 2" xfId="12596"/>
    <cellStyle name="40% - Акцент2 43 3 3" xfId="12597"/>
    <cellStyle name="40% - Акцент2 43 4" xfId="12598"/>
    <cellStyle name="40% - Акцент2 43 4 2" xfId="12599"/>
    <cellStyle name="40% - Акцент2 43 5" xfId="12600"/>
    <cellStyle name="40% - Акцент2 44" xfId="12601"/>
    <cellStyle name="40% - Акцент2 44 2" xfId="12602"/>
    <cellStyle name="40% - Акцент2 44 2 2" xfId="12603"/>
    <cellStyle name="40% - Акцент2 44 2 2 2" xfId="12604"/>
    <cellStyle name="40% - Акцент2 44 2 3" xfId="12605"/>
    <cellStyle name="40% - Акцент2 44 3" xfId="12606"/>
    <cellStyle name="40% - Акцент2 44 3 2" xfId="12607"/>
    <cellStyle name="40% - Акцент2 44 3 2 2" xfId="12608"/>
    <cellStyle name="40% - Акцент2 44 3 3" xfId="12609"/>
    <cellStyle name="40% - Акцент2 44 4" xfId="12610"/>
    <cellStyle name="40% - Акцент2 44 4 2" xfId="12611"/>
    <cellStyle name="40% - Акцент2 44 5" xfId="12612"/>
    <cellStyle name="40% - Акцент2 45" xfId="12613"/>
    <cellStyle name="40% - Акцент2 45 2" xfId="12614"/>
    <cellStyle name="40% - Акцент2 45 2 2" xfId="12615"/>
    <cellStyle name="40% - Акцент2 45 2 2 2" xfId="12616"/>
    <cellStyle name="40% - Акцент2 45 2 3" xfId="12617"/>
    <cellStyle name="40% - Акцент2 45 3" xfId="12618"/>
    <cellStyle name="40% - Акцент2 45 3 2" xfId="12619"/>
    <cellStyle name="40% - Акцент2 45 3 2 2" xfId="12620"/>
    <cellStyle name="40% - Акцент2 45 3 3" xfId="12621"/>
    <cellStyle name="40% - Акцент2 45 4" xfId="12622"/>
    <cellStyle name="40% - Акцент2 45 4 2" xfId="12623"/>
    <cellStyle name="40% - Акцент2 45 5" xfId="12624"/>
    <cellStyle name="40% - Акцент2 46" xfId="12625"/>
    <cellStyle name="40% - Акцент2 46 2" xfId="12626"/>
    <cellStyle name="40% - Акцент2 46 2 2" xfId="12627"/>
    <cellStyle name="40% - Акцент2 46 2 2 2" xfId="12628"/>
    <cellStyle name="40% - Акцент2 46 2 3" xfId="12629"/>
    <cellStyle name="40% - Акцент2 46 3" xfId="12630"/>
    <cellStyle name="40% - Акцент2 46 3 2" xfId="12631"/>
    <cellStyle name="40% - Акцент2 46 3 2 2" xfId="12632"/>
    <cellStyle name="40% - Акцент2 46 3 3" xfId="12633"/>
    <cellStyle name="40% - Акцент2 46 4" xfId="12634"/>
    <cellStyle name="40% - Акцент2 46 4 2" xfId="12635"/>
    <cellStyle name="40% - Акцент2 46 5" xfId="12636"/>
    <cellStyle name="40% - Акцент2 47" xfId="12637"/>
    <cellStyle name="40% - Акцент2 47 2" xfId="12638"/>
    <cellStyle name="40% - Акцент2 47 2 2" xfId="12639"/>
    <cellStyle name="40% - Акцент2 47 2 2 2" xfId="12640"/>
    <cellStyle name="40% - Акцент2 47 2 3" xfId="12641"/>
    <cellStyle name="40% - Акцент2 47 3" xfId="12642"/>
    <cellStyle name="40% - Акцент2 47 3 2" xfId="12643"/>
    <cellStyle name="40% - Акцент2 47 3 2 2" xfId="12644"/>
    <cellStyle name="40% - Акцент2 47 3 3" xfId="12645"/>
    <cellStyle name="40% - Акцент2 47 4" xfId="12646"/>
    <cellStyle name="40% - Акцент2 47 4 2" xfId="12647"/>
    <cellStyle name="40% - Акцент2 47 5" xfId="12648"/>
    <cellStyle name="40% - Акцент2 48" xfId="12649"/>
    <cellStyle name="40% - Акцент2 48 2" xfId="12650"/>
    <cellStyle name="40% - Акцент2 48 2 2" xfId="12651"/>
    <cellStyle name="40% - Акцент2 48 2 2 2" xfId="12652"/>
    <cellStyle name="40% - Акцент2 48 2 3" xfId="12653"/>
    <cellStyle name="40% - Акцент2 48 3" xfId="12654"/>
    <cellStyle name="40% - Акцент2 48 3 2" xfId="12655"/>
    <cellStyle name="40% - Акцент2 48 3 2 2" xfId="12656"/>
    <cellStyle name="40% - Акцент2 48 3 3" xfId="12657"/>
    <cellStyle name="40% - Акцент2 48 4" xfId="12658"/>
    <cellStyle name="40% - Акцент2 48 4 2" xfId="12659"/>
    <cellStyle name="40% - Акцент2 48 5" xfId="12660"/>
    <cellStyle name="40% - Акцент2 49" xfId="12661"/>
    <cellStyle name="40% - Акцент2 49 2" xfId="12662"/>
    <cellStyle name="40% - Акцент2 49 2 2" xfId="12663"/>
    <cellStyle name="40% - Акцент2 49 2 2 2" xfId="12664"/>
    <cellStyle name="40% - Акцент2 49 2 3" xfId="12665"/>
    <cellStyle name="40% - Акцент2 49 3" xfId="12666"/>
    <cellStyle name="40% - Акцент2 49 3 2" xfId="12667"/>
    <cellStyle name="40% - Акцент2 49 3 2 2" xfId="12668"/>
    <cellStyle name="40% - Акцент2 49 3 3" xfId="12669"/>
    <cellStyle name="40% - Акцент2 49 4" xfId="12670"/>
    <cellStyle name="40% - Акцент2 49 4 2" xfId="12671"/>
    <cellStyle name="40% - Акцент2 49 5" xfId="12672"/>
    <cellStyle name="40% - Акцент2 5" xfId="12673"/>
    <cellStyle name="40% - Акцент2 5 2" xfId="12674"/>
    <cellStyle name="40% - Акцент2 5 2 2" xfId="12675"/>
    <cellStyle name="40% - Акцент2 5 2 2 2" xfId="12676"/>
    <cellStyle name="40% - Акцент2 5 2 2 2 2" xfId="12677"/>
    <cellStyle name="40% - Акцент2 5 2 2 3" xfId="12678"/>
    <cellStyle name="40% - Акцент2 5 2 3" xfId="12679"/>
    <cellStyle name="40% - Акцент2 5 2 3 2" xfId="12680"/>
    <cellStyle name="40% - Акцент2 5 2 3 2 2" xfId="12681"/>
    <cellStyle name="40% - Акцент2 5 2 3 3" xfId="12682"/>
    <cellStyle name="40% - Акцент2 5 2 4" xfId="12683"/>
    <cellStyle name="40% - Акцент2 5 2 4 2" xfId="12684"/>
    <cellStyle name="40% - Акцент2 5 2 5" xfId="12685"/>
    <cellStyle name="40% - Акцент2 5 3" xfId="12686"/>
    <cellStyle name="40% - Акцент2 5 3 2" xfId="12687"/>
    <cellStyle name="40% - Акцент2 5 3 2 2" xfId="12688"/>
    <cellStyle name="40% - Акцент2 5 3 2 2 2" xfId="12689"/>
    <cellStyle name="40% - Акцент2 5 3 2 3" xfId="12690"/>
    <cellStyle name="40% - Акцент2 5 3 3" xfId="12691"/>
    <cellStyle name="40% - Акцент2 5 3 3 2" xfId="12692"/>
    <cellStyle name="40% - Акцент2 5 3 3 2 2" xfId="12693"/>
    <cellStyle name="40% - Акцент2 5 3 3 3" xfId="12694"/>
    <cellStyle name="40% - Акцент2 5 3 4" xfId="12695"/>
    <cellStyle name="40% - Акцент2 5 3 4 2" xfId="12696"/>
    <cellStyle name="40% - Акцент2 5 3 5" xfId="12697"/>
    <cellStyle name="40% - Акцент2 5 4" xfId="12698"/>
    <cellStyle name="40% - Акцент2 5 4 2" xfId="12699"/>
    <cellStyle name="40% - Акцент2 5 4 2 2" xfId="12700"/>
    <cellStyle name="40% - Акцент2 5 4 2 2 2" xfId="12701"/>
    <cellStyle name="40% - Акцент2 5 4 2 3" xfId="12702"/>
    <cellStyle name="40% - Акцент2 5 4 3" xfId="12703"/>
    <cellStyle name="40% - Акцент2 5 4 3 2" xfId="12704"/>
    <cellStyle name="40% - Акцент2 5 4 3 2 2" xfId="12705"/>
    <cellStyle name="40% - Акцент2 5 4 3 3" xfId="12706"/>
    <cellStyle name="40% - Акцент2 5 4 4" xfId="12707"/>
    <cellStyle name="40% - Акцент2 5 4 4 2" xfId="12708"/>
    <cellStyle name="40% - Акцент2 5 4 5" xfId="12709"/>
    <cellStyle name="40% - Акцент2 5 5" xfId="12710"/>
    <cellStyle name="40% - Акцент2 5 5 2" xfId="12711"/>
    <cellStyle name="40% - Акцент2 5 5 2 2" xfId="12712"/>
    <cellStyle name="40% - Акцент2 5 5 2 2 2" xfId="12713"/>
    <cellStyle name="40% - Акцент2 5 5 2 3" xfId="12714"/>
    <cellStyle name="40% - Акцент2 5 5 3" xfId="12715"/>
    <cellStyle name="40% - Акцент2 5 5 3 2" xfId="12716"/>
    <cellStyle name="40% - Акцент2 5 5 3 2 2" xfId="12717"/>
    <cellStyle name="40% - Акцент2 5 5 3 3" xfId="12718"/>
    <cellStyle name="40% - Акцент2 5 5 4" xfId="12719"/>
    <cellStyle name="40% - Акцент2 5 5 4 2" xfId="12720"/>
    <cellStyle name="40% - Акцент2 5 5 5" xfId="12721"/>
    <cellStyle name="40% - Акцент2 5 6" xfId="12722"/>
    <cellStyle name="40% - Акцент2 5 6 2" xfId="12723"/>
    <cellStyle name="40% - Акцент2 5 6 2 2" xfId="12724"/>
    <cellStyle name="40% - Акцент2 5 6 3" xfId="12725"/>
    <cellStyle name="40% - Акцент2 5 7" xfId="12726"/>
    <cellStyle name="40% - Акцент2 5 7 2" xfId="12727"/>
    <cellStyle name="40% - Акцент2 5 7 2 2" xfId="12728"/>
    <cellStyle name="40% - Акцент2 5 7 3" xfId="12729"/>
    <cellStyle name="40% - Акцент2 5 8" xfId="12730"/>
    <cellStyle name="40% - Акцент2 5 8 2" xfId="12731"/>
    <cellStyle name="40% - Акцент2 5 9" xfId="12732"/>
    <cellStyle name="40% - Акцент2 50" xfId="12733"/>
    <cellStyle name="40% - Акцент2 50 2" xfId="12734"/>
    <cellStyle name="40% - Акцент2 50 2 2" xfId="12735"/>
    <cellStyle name="40% - Акцент2 50 2 2 2" xfId="12736"/>
    <cellStyle name="40% - Акцент2 50 2 3" xfId="12737"/>
    <cellStyle name="40% - Акцент2 50 3" xfId="12738"/>
    <cellStyle name="40% - Акцент2 50 3 2" xfId="12739"/>
    <cellStyle name="40% - Акцент2 50 3 2 2" xfId="12740"/>
    <cellStyle name="40% - Акцент2 50 3 3" xfId="12741"/>
    <cellStyle name="40% - Акцент2 50 4" xfId="12742"/>
    <cellStyle name="40% - Акцент2 50 4 2" xfId="12743"/>
    <cellStyle name="40% - Акцент2 50 5" xfId="12744"/>
    <cellStyle name="40% - Акцент2 51" xfId="12745"/>
    <cellStyle name="40% - Акцент2 51 2" xfId="12746"/>
    <cellStyle name="40% - Акцент2 51 2 2" xfId="12747"/>
    <cellStyle name="40% - Акцент2 51 2 2 2" xfId="12748"/>
    <cellStyle name="40% - Акцент2 51 2 3" xfId="12749"/>
    <cellStyle name="40% - Акцент2 51 3" xfId="12750"/>
    <cellStyle name="40% - Акцент2 51 3 2" xfId="12751"/>
    <cellStyle name="40% - Акцент2 51 3 2 2" xfId="12752"/>
    <cellStyle name="40% - Акцент2 51 3 3" xfId="12753"/>
    <cellStyle name="40% - Акцент2 51 4" xfId="12754"/>
    <cellStyle name="40% - Акцент2 51 4 2" xfId="12755"/>
    <cellStyle name="40% - Акцент2 51 5" xfId="12756"/>
    <cellStyle name="40% - Акцент2 52" xfId="12757"/>
    <cellStyle name="40% - Акцент2 52 2" xfId="12758"/>
    <cellStyle name="40% - Акцент2 52 2 2" xfId="12759"/>
    <cellStyle name="40% - Акцент2 52 2 2 2" xfId="12760"/>
    <cellStyle name="40% - Акцент2 52 2 3" xfId="12761"/>
    <cellStyle name="40% - Акцент2 52 3" xfId="12762"/>
    <cellStyle name="40% - Акцент2 52 3 2" xfId="12763"/>
    <cellStyle name="40% - Акцент2 52 3 2 2" xfId="12764"/>
    <cellStyle name="40% - Акцент2 52 3 3" xfId="12765"/>
    <cellStyle name="40% - Акцент2 52 4" xfId="12766"/>
    <cellStyle name="40% - Акцент2 52 4 2" xfId="12767"/>
    <cellStyle name="40% - Акцент2 52 5" xfId="12768"/>
    <cellStyle name="40% - Акцент2 53" xfId="12769"/>
    <cellStyle name="40% - Акцент2 53 2" xfId="12770"/>
    <cellStyle name="40% - Акцент2 53 2 2" xfId="12771"/>
    <cellStyle name="40% - Акцент2 53 2 2 2" xfId="12772"/>
    <cellStyle name="40% - Акцент2 53 2 3" xfId="12773"/>
    <cellStyle name="40% - Акцент2 53 3" xfId="12774"/>
    <cellStyle name="40% - Акцент2 53 3 2" xfId="12775"/>
    <cellStyle name="40% - Акцент2 53 3 2 2" xfId="12776"/>
    <cellStyle name="40% - Акцент2 53 3 3" xfId="12777"/>
    <cellStyle name="40% - Акцент2 53 4" xfId="12778"/>
    <cellStyle name="40% - Акцент2 53 4 2" xfId="12779"/>
    <cellStyle name="40% - Акцент2 53 5" xfId="12780"/>
    <cellStyle name="40% - Акцент2 54" xfId="12781"/>
    <cellStyle name="40% - Акцент2 54 2" xfId="12782"/>
    <cellStyle name="40% - Акцент2 54 2 2" xfId="12783"/>
    <cellStyle name="40% - Акцент2 54 2 2 2" xfId="12784"/>
    <cellStyle name="40% - Акцент2 54 2 3" xfId="12785"/>
    <cellStyle name="40% - Акцент2 54 3" xfId="12786"/>
    <cellStyle name="40% - Акцент2 54 3 2" xfId="12787"/>
    <cellStyle name="40% - Акцент2 54 3 2 2" xfId="12788"/>
    <cellStyle name="40% - Акцент2 54 3 3" xfId="12789"/>
    <cellStyle name="40% - Акцент2 54 4" xfId="12790"/>
    <cellStyle name="40% - Акцент2 54 4 2" xfId="12791"/>
    <cellStyle name="40% - Акцент2 54 5" xfId="12792"/>
    <cellStyle name="40% - Акцент2 55" xfId="12793"/>
    <cellStyle name="40% - Акцент2 55 2" xfId="12794"/>
    <cellStyle name="40% - Акцент2 55 2 2" xfId="12795"/>
    <cellStyle name="40% - Акцент2 55 2 2 2" xfId="12796"/>
    <cellStyle name="40% - Акцент2 55 2 3" xfId="12797"/>
    <cellStyle name="40% - Акцент2 55 3" xfId="12798"/>
    <cellStyle name="40% - Акцент2 55 3 2" xfId="12799"/>
    <cellStyle name="40% - Акцент2 55 3 2 2" xfId="12800"/>
    <cellStyle name="40% - Акцент2 55 3 3" xfId="12801"/>
    <cellStyle name="40% - Акцент2 55 4" xfId="12802"/>
    <cellStyle name="40% - Акцент2 55 4 2" xfId="12803"/>
    <cellStyle name="40% - Акцент2 55 5" xfId="12804"/>
    <cellStyle name="40% - Акцент2 56" xfId="12805"/>
    <cellStyle name="40% - Акцент2 56 2" xfId="12806"/>
    <cellStyle name="40% - Акцент2 56 2 2" xfId="12807"/>
    <cellStyle name="40% - Акцент2 56 2 2 2" xfId="12808"/>
    <cellStyle name="40% - Акцент2 56 2 3" xfId="12809"/>
    <cellStyle name="40% - Акцент2 56 3" xfId="12810"/>
    <cellStyle name="40% - Акцент2 56 3 2" xfId="12811"/>
    <cellStyle name="40% - Акцент2 56 3 2 2" xfId="12812"/>
    <cellStyle name="40% - Акцент2 56 3 3" xfId="12813"/>
    <cellStyle name="40% - Акцент2 56 4" xfId="12814"/>
    <cellStyle name="40% - Акцент2 56 4 2" xfId="12815"/>
    <cellStyle name="40% - Акцент2 56 5" xfId="12816"/>
    <cellStyle name="40% - Акцент2 57" xfId="12817"/>
    <cellStyle name="40% - Акцент2 57 2" xfId="12818"/>
    <cellStyle name="40% - Акцент2 57 2 2" xfId="12819"/>
    <cellStyle name="40% - Акцент2 57 2 2 2" xfId="12820"/>
    <cellStyle name="40% - Акцент2 57 2 3" xfId="12821"/>
    <cellStyle name="40% - Акцент2 57 3" xfId="12822"/>
    <cellStyle name="40% - Акцент2 57 3 2" xfId="12823"/>
    <cellStyle name="40% - Акцент2 57 3 2 2" xfId="12824"/>
    <cellStyle name="40% - Акцент2 57 3 3" xfId="12825"/>
    <cellStyle name="40% - Акцент2 57 4" xfId="12826"/>
    <cellStyle name="40% - Акцент2 57 4 2" xfId="12827"/>
    <cellStyle name="40% - Акцент2 57 5" xfId="12828"/>
    <cellStyle name="40% - Акцент2 58" xfId="12829"/>
    <cellStyle name="40% - Акцент2 58 2" xfId="12830"/>
    <cellStyle name="40% - Акцент2 58 2 2" xfId="12831"/>
    <cellStyle name="40% - Акцент2 58 2 2 2" xfId="12832"/>
    <cellStyle name="40% - Акцент2 58 2 3" xfId="12833"/>
    <cellStyle name="40% - Акцент2 58 3" xfId="12834"/>
    <cellStyle name="40% - Акцент2 58 3 2" xfId="12835"/>
    <cellStyle name="40% - Акцент2 58 3 2 2" xfId="12836"/>
    <cellStyle name="40% - Акцент2 58 3 3" xfId="12837"/>
    <cellStyle name="40% - Акцент2 58 4" xfId="12838"/>
    <cellStyle name="40% - Акцент2 58 4 2" xfId="12839"/>
    <cellStyle name="40% - Акцент2 58 5" xfId="12840"/>
    <cellStyle name="40% - Акцент2 59" xfId="12841"/>
    <cellStyle name="40% - Акцент2 59 2" xfId="12842"/>
    <cellStyle name="40% - Акцент2 59 2 2" xfId="12843"/>
    <cellStyle name="40% - Акцент2 59 2 2 2" xfId="12844"/>
    <cellStyle name="40% - Акцент2 59 2 3" xfId="12845"/>
    <cellStyle name="40% - Акцент2 59 3" xfId="12846"/>
    <cellStyle name="40% - Акцент2 59 3 2" xfId="12847"/>
    <cellStyle name="40% - Акцент2 59 3 2 2" xfId="12848"/>
    <cellStyle name="40% - Акцент2 59 3 3" xfId="12849"/>
    <cellStyle name="40% - Акцент2 59 4" xfId="12850"/>
    <cellStyle name="40% - Акцент2 59 4 2" xfId="12851"/>
    <cellStyle name="40% - Акцент2 59 5" xfId="12852"/>
    <cellStyle name="40% - Акцент2 6" xfId="12853"/>
    <cellStyle name="40% - Акцент2 6 2" xfId="12854"/>
    <cellStyle name="40% - Акцент2 6 2 2" xfId="12855"/>
    <cellStyle name="40% - Акцент2 6 2 2 2" xfId="12856"/>
    <cellStyle name="40% - Акцент2 6 2 2 2 2" xfId="12857"/>
    <cellStyle name="40% - Акцент2 6 2 2 3" xfId="12858"/>
    <cellStyle name="40% - Акцент2 6 2 3" xfId="12859"/>
    <cellStyle name="40% - Акцент2 6 2 3 2" xfId="12860"/>
    <cellStyle name="40% - Акцент2 6 2 3 2 2" xfId="12861"/>
    <cellStyle name="40% - Акцент2 6 2 3 3" xfId="12862"/>
    <cellStyle name="40% - Акцент2 6 2 4" xfId="12863"/>
    <cellStyle name="40% - Акцент2 6 2 4 2" xfId="12864"/>
    <cellStyle name="40% - Акцент2 6 2 5" xfId="12865"/>
    <cellStyle name="40% - Акцент2 6 3" xfId="12866"/>
    <cellStyle name="40% - Акцент2 6 3 2" xfId="12867"/>
    <cellStyle name="40% - Акцент2 6 3 2 2" xfId="12868"/>
    <cellStyle name="40% - Акцент2 6 3 2 2 2" xfId="12869"/>
    <cellStyle name="40% - Акцент2 6 3 2 3" xfId="12870"/>
    <cellStyle name="40% - Акцент2 6 3 3" xfId="12871"/>
    <cellStyle name="40% - Акцент2 6 3 3 2" xfId="12872"/>
    <cellStyle name="40% - Акцент2 6 3 3 2 2" xfId="12873"/>
    <cellStyle name="40% - Акцент2 6 3 3 3" xfId="12874"/>
    <cellStyle name="40% - Акцент2 6 3 4" xfId="12875"/>
    <cellStyle name="40% - Акцент2 6 3 4 2" xfId="12876"/>
    <cellStyle name="40% - Акцент2 6 3 5" xfId="12877"/>
    <cellStyle name="40% - Акцент2 6 4" xfId="12878"/>
    <cellStyle name="40% - Акцент2 6 4 2" xfId="12879"/>
    <cellStyle name="40% - Акцент2 6 4 2 2" xfId="12880"/>
    <cellStyle name="40% - Акцент2 6 4 2 2 2" xfId="12881"/>
    <cellStyle name="40% - Акцент2 6 4 2 3" xfId="12882"/>
    <cellStyle name="40% - Акцент2 6 4 3" xfId="12883"/>
    <cellStyle name="40% - Акцент2 6 4 3 2" xfId="12884"/>
    <cellStyle name="40% - Акцент2 6 4 3 2 2" xfId="12885"/>
    <cellStyle name="40% - Акцент2 6 4 3 3" xfId="12886"/>
    <cellStyle name="40% - Акцент2 6 4 4" xfId="12887"/>
    <cellStyle name="40% - Акцент2 6 4 4 2" xfId="12888"/>
    <cellStyle name="40% - Акцент2 6 4 5" xfId="12889"/>
    <cellStyle name="40% - Акцент2 6 5" xfId="12890"/>
    <cellStyle name="40% - Акцент2 6 5 2" xfId="12891"/>
    <cellStyle name="40% - Акцент2 6 5 2 2" xfId="12892"/>
    <cellStyle name="40% - Акцент2 6 5 2 2 2" xfId="12893"/>
    <cellStyle name="40% - Акцент2 6 5 2 3" xfId="12894"/>
    <cellStyle name="40% - Акцент2 6 5 3" xfId="12895"/>
    <cellStyle name="40% - Акцент2 6 5 3 2" xfId="12896"/>
    <cellStyle name="40% - Акцент2 6 5 3 2 2" xfId="12897"/>
    <cellStyle name="40% - Акцент2 6 5 3 3" xfId="12898"/>
    <cellStyle name="40% - Акцент2 6 5 4" xfId="12899"/>
    <cellStyle name="40% - Акцент2 6 5 4 2" xfId="12900"/>
    <cellStyle name="40% - Акцент2 6 5 5" xfId="12901"/>
    <cellStyle name="40% - Акцент2 6 6" xfId="12902"/>
    <cellStyle name="40% - Акцент2 6 6 2" xfId="12903"/>
    <cellStyle name="40% - Акцент2 6 6 2 2" xfId="12904"/>
    <cellStyle name="40% - Акцент2 6 6 3" xfId="12905"/>
    <cellStyle name="40% - Акцент2 6 7" xfId="12906"/>
    <cellStyle name="40% - Акцент2 6 7 2" xfId="12907"/>
    <cellStyle name="40% - Акцент2 6 7 2 2" xfId="12908"/>
    <cellStyle name="40% - Акцент2 6 7 3" xfId="12909"/>
    <cellStyle name="40% - Акцент2 6 8" xfId="12910"/>
    <cellStyle name="40% - Акцент2 6 8 2" xfId="12911"/>
    <cellStyle name="40% - Акцент2 6 9" xfId="12912"/>
    <cellStyle name="40% - Акцент2 60" xfId="12913"/>
    <cellStyle name="40% - Акцент2 60 2" xfId="12914"/>
    <cellStyle name="40% - Акцент2 60 2 2" xfId="12915"/>
    <cellStyle name="40% - Акцент2 60 2 2 2" xfId="12916"/>
    <cellStyle name="40% - Акцент2 60 2 3" xfId="12917"/>
    <cellStyle name="40% - Акцент2 60 3" xfId="12918"/>
    <cellStyle name="40% - Акцент2 60 3 2" xfId="12919"/>
    <cellStyle name="40% - Акцент2 60 3 2 2" xfId="12920"/>
    <cellStyle name="40% - Акцент2 60 3 3" xfId="12921"/>
    <cellStyle name="40% - Акцент2 60 4" xfId="12922"/>
    <cellStyle name="40% - Акцент2 60 4 2" xfId="12923"/>
    <cellStyle name="40% - Акцент2 60 5" xfId="12924"/>
    <cellStyle name="40% - Акцент2 61" xfId="12925"/>
    <cellStyle name="40% - Акцент2 61 2" xfId="12926"/>
    <cellStyle name="40% - Акцент2 61 2 2" xfId="12927"/>
    <cellStyle name="40% - Акцент2 61 2 2 2" xfId="12928"/>
    <cellStyle name="40% - Акцент2 61 2 3" xfId="12929"/>
    <cellStyle name="40% - Акцент2 61 3" xfId="12930"/>
    <cellStyle name="40% - Акцент2 61 3 2" xfId="12931"/>
    <cellStyle name="40% - Акцент2 61 3 2 2" xfId="12932"/>
    <cellStyle name="40% - Акцент2 61 3 3" xfId="12933"/>
    <cellStyle name="40% - Акцент2 61 4" xfId="12934"/>
    <cellStyle name="40% - Акцент2 61 4 2" xfId="12935"/>
    <cellStyle name="40% - Акцент2 61 5" xfId="12936"/>
    <cellStyle name="40% - Акцент2 62" xfId="12937"/>
    <cellStyle name="40% - Акцент2 62 2" xfId="12938"/>
    <cellStyle name="40% - Акцент2 62 2 2" xfId="12939"/>
    <cellStyle name="40% - Акцент2 62 2 2 2" xfId="12940"/>
    <cellStyle name="40% - Акцент2 62 2 3" xfId="12941"/>
    <cellStyle name="40% - Акцент2 62 3" xfId="12942"/>
    <cellStyle name="40% - Акцент2 62 3 2" xfId="12943"/>
    <cellStyle name="40% - Акцент2 62 3 2 2" xfId="12944"/>
    <cellStyle name="40% - Акцент2 62 3 3" xfId="12945"/>
    <cellStyle name="40% - Акцент2 62 4" xfId="12946"/>
    <cellStyle name="40% - Акцент2 62 4 2" xfId="12947"/>
    <cellStyle name="40% - Акцент2 62 5" xfId="12948"/>
    <cellStyle name="40% - Акцент2 63" xfId="12949"/>
    <cellStyle name="40% - Акцент2 63 2" xfId="12950"/>
    <cellStyle name="40% - Акцент2 63 2 2" xfId="12951"/>
    <cellStyle name="40% - Акцент2 63 2 2 2" xfId="12952"/>
    <cellStyle name="40% - Акцент2 63 2 3" xfId="12953"/>
    <cellStyle name="40% - Акцент2 63 3" xfId="12954"/>
    <cellStyle name="40% - Акцент2 63 3 2" xfId="12955"/>
    <cellStyle name="40% - Акцент2 63 3 2 2" xfId="12956"/>
    <cellStyle name="40% - Акцент2 63 3 3" xfId="12957"/>
    <cellStyle name="40% - Акцент2 63 4" xfId="12958"/>
    <cellStyle name="40% - Акцент2 63 4 2" xfId="12959"/>
    <cellStyle name="40% - Акцент2 63 5" xfId="12960"/>
    <cellStyle name="40% - Акцент2 64" xfId="12961"/>
    <cellStyle name="40% - Акцент2 64 2" xfId="12962"/>
    <cellStyle name="40% - Акцент2 64 2 2" xfId="12963"/>
    <cellStyle name="40% - Акцент2 64 2 2 2" xfId="12964"/>
    <cellStyle name="40% - Акцент2 64 2 3" xfId="12965"/>
    <cellStyle name="40% - Акцент2 64 3" xfId="12966"/>
    <cellStyle name="40% - Акцент2 64 3 2" xfId="12967"/>
    <cellStyle name="40% - Акцент2 64 3 2 2" xfId="12968"/>
    <cellStyle name="40% - Акцент2 64 3 3" xfId="12969"/>
    <cellStyle name="40% - Акцент2 64 4" xfId="12970"/>
    <cellStyle name="40% - Акцент2 64 4 2" xfId="12971"/>
    <cellStyle name="40% - Акцент2 64 5" xfId="12972"/>
    <cellStyle name="40% - Акцент2 65" xfId="12973"/>
    <cellStyle name="40% - Акцент2 65 2" xfId="12974"/>
    <cellStyle name="40% - Акцент2 65 2 2" xfId="12975"/>
    <cellStyle name="40% - Акцент2 65 2 2 2" xfId="12976"/>
    <cellStyle name="40% - Акцент2 65 2 3" xfId="12977"/>
    <cellStyle name="40% - Акцент2 65 3" xfId="12978"/>
    <cellStyle name="40% - Акцент2 65 3 2" xfId="12979"/>
    <cellStyle name="40% - Акцент2 65 3 2 2" xfId="12980"/>
    <cellStyle name="40% - Акцент2 65 3 3" xfId="12981"/>
    <cellStyle name="40% - Акцент2 65 4" xfId="12982"/>
    <cellStyle name="40% - Акцент2 65 4 2" xfId="12983"/>
    <cellStyle name="40% - Акцент2 65 5" xfId="12984"/>
    <cellStyle name="40% - Акцент2 66" xfId="12985"/>
    <cellStyle name="40% - Акцент2 66 2" xfId="12986"/>
    <cellStyle name="40% - Акцент2 66 2 2" xfId="12987"/>
    <cellStyle name="40% - Акцент2 66 2 2 2" xfId="12988"/>
    <cellStyle name="40% - Акцент2 66 2 3" xfId="12989"/>
    <cellStyle name="40% - Акцент2 66 3" xfId="12990"/>
    <cellStyle name="40% - Акцент2 66 3 2" xfId="12991"/>
    <cellStyle name="40% - Акцент2 66 3 2 2" xfId="12992"/>
    <cellStyle name="40% - Акцент2 66 3 3" xfId="12993"/>
    <cellStyle name="40% - Акцент2 66 4" xfId="12994"/>
    <cellStyle name="40% - Акцент2 66 4 2" xfId="12995"/>
    <cellStyle name="40% - Акцент2 66 5" xfId="12996"/>
    <cellStyle name="40% - Акцент2 67" xfId="12997"/>
    <cellStyle name="40% - Акцент2 67 2" xfId="12998"/>
    <cellStyle name="40% - Акцент2 67 2 2" xfId="12999"/>
    <cellStyle name="40% - Акцент2 67 2 2 2" xfId="13000"/>
    <cellStyle name="40% - Акцент2 67 2 3" xfId="13001"/>
    <cellStyle name="40% - Акцент2 67 3" xfId="13002"/>
    <cellStyle name="40% - Акцент2 67 3 2" xfId="13003"/>
    <cellStyle name="40% - Акцент2 67 3 2 2" xfId="13004"/>
    <cellStyle name="40% - Акцент2 67 3 3" xfId="13005"/>
    <cellStyle name="40% - Акцент2 67 4" xfId="13006"/>
    <cellStyle name="40% - Акцент2 67 4 2" xfId="13007"/>
    <cellStyle name="40% - Акцент2 67 5" xfId="13008"/>
    <cellStyle name="40% - Акцент2 68" xfId="13009"/>
    <cellStyle name="40% - Акцент2 68 2" xfId="13010"/>
    <cellStyle name="40% - Акцент2 68 2 2" xfId="13011"/>
    <cellStyle name="40% - Акцент2 68 2 2 2" xfId="13012"/>
    <cellStyle name="40% - Акцент2 68 2 3" xfId="13013"/>
    <cellStyle name="40% - Акцент2 68 3" xfId="13014"/>
    <cellStyle name="40% - Акцент2 68 3 2" xfId="13015"/>
    <cellStyle name="40% - Акцент2 68 3 2 2" xfId="13016"/>
    <cellStyle name="40% - Акцент2 68 3 3" xfId="13017"/>
    <cellStyle name="40% - Акцент2 68 4" xfId="13018"/>
    <cellStyle name="40% - Акцент2 68 4 2" xfId="13019"/>
    <cellStyle name="40% - Акцент2 68 5" xfId="13020"/>
    <cellStyle name="40% - Акцент2 69" xfId="13021"/>
    <cellStyle name="40% - Акцент2 69 2" xfId="13022"/>
    <cellStyle name="40% - Акцент2 69 2 2" xfId="13023"/>
    <cellStyle name="40% - Акцент2 69 2 2 2" xfId="13024"/>
    <cellStyle name="40% - Акцент2 69 2 3" xfId="13025"/>
    <cellStyle name="40% - Акцент2 69 3" xfId="13026"/>
    <cellStyle name="40% - Акцент2 69 3 2" xfId="13027"/>
    <cellStyle name="40% - Акцент2 69 3 2 2" xfId="13028"/>
    <cellStyle name="40% - Акцент2 69 3 3" xfId="13029"/>
    <cellStyle name="40% - Акцент2 69 4" xfId="13030"/>
    <cellStyle name="40% - Акцент2 69 4 2" xfId="13031"/>
    <cellStyle name="40% - Акцент2 69 5" xfId="13032"/>
    <cellStyle name="40% - Акцент2 7" xfId="13033"/>
    <cellStyle name="40% - Акцент2 7 2" xfId="13034"/>
    <cellStyle name="40% - Акцент2 7 2 2" xfId="13035"/>
    <cellStyle name="40% - Акцент2 7 2 2 2" xfId="13036"/>
    <cellStyle name="40% - Акцент2 7 2 2 2 2" xfId="13037"/>
    <cellStyle name="40% - Акцент2 7 2 2 3" xfId="13038"/>
    <cellStyle name="40% - Акцент2 7 2 3" xfId="13039"/>
    <cellStyle name="40% - Акцент2 7 2 3 2" xfId="13040"/>
    <cellStyle name="40% - Акцент2 7 2 3 2 2" xfId="13041"/>
    <cellStyle name="40% - Акцент2 7 2 3 3" xfId="13042"/>
    <cellStyle name="40% - Акцент2 7 2 4" xfId="13043"/>
    <cellStyle name="40% - Акцент2 7 2 4 2" xfId="13044"/>
    <cellStyle name="40% - Акцент2 7 2 5" xfId="13045"/>
    <cellStyle name="40% - Акцент2 7 3" xfId="13046"/>
    <cellStyle name="40% - Акцент2 7 3 2" xfId="13047"/>
    <cellStyle name="40% - Акцент2 7 3 2 2" xfId="13048"/>
    <cellStyle name="40% - Акцент2 7 3 2 2 2" xfId="13049"/>
    <cellStyle name="40% - Акцент2 7 3 2 3" xfId="13050"/>
    <cellStyle name="40% - Акцент2 7 3 3" xfId="13051"/>
    <cellStyle name="40% - Акцент2 7 3 3 2" xfId="13052"/>
    <cellStyle name="40% - Акцент2 7 3 3 2 2" xfId="13053"/>
    <cellStyle name="40% - Акцент2 7 3 3 3" xfId="13054"/>
    <cellStyle name="40% - Акцент2 7 3 4" xfId="13055"/>
    <cellStyle name="40% - Акцент2 7 3 4 2" xfId="13056"/>
    <cellStyle name="40% - Акцент2 7 3 5" xfId="13057"/>
    <cellStyle name="40% - Акцент2 7 4" xfId="13058"/>
    <cellStyle name="40% - Акцент2 7 4 2" xfId="13059"/>
    <cellStyle name="40% - Акцент2 7 4 2 2" xfId="13060"/>
    <cellStyle name="40% - Акцент2 7 4 2 2 2" xfId="13061"/>
    <cellStyle name="40% - Акцент2 7 4 2 3" xfId="13062"/>
    <cellStyle name="40% - Акцент2 7 4 3" xfId="13063"/>
    <cellStyle name="40% - Акцент2 7 4 3 2" xfId="13064"/>
    <cellStyle name="40% - Акцент2 7 4 3 2 2" xfId="13065"/>
    <cellStyle name="40% - Акцент2 7 4 3 3" xfId="13066"/>
    <cellStyle name="40% - Акцент2 7 4 4" xfId="13067"/>
    <cellStyle name="40% - Акцент2 7 4 4 2" xfId="13068"/>
    <cellStyle name="40% - Акцент2 7 4 5" xfId="13069"/>
    <cellStyle name="40% - Акцент2 7 5" xfId="13070"/>
    <cellStyle name="40% - Акцент2 7 5 2" xfId="13071"/>
    <cellStyle name="40% - Акцент2 7 5 2 2" xfId="13072"/>
    <cellStyle name="40% - Акцент2 7 5 2 2 2" xfId="13073"/>
    <cellStyle name="40% - Акцент2 7 5 2 3" xfId="13074"/>
    <cellStyle name="40% - Акцент2 7 5 3" xfId="13075"/>
    <cellStyle name="40% - Акцент2 7 5 3 2" xfId="13076"/>
    <cellStyle name="40% - Акцент2 7 5 3 2 2" xfId="13077"/>
    <cellStyle name="40% - Акцент2 7 5 3 3" xfId="13078"/>
    <cellStyle name="40% - Акцент2 7 5 4" xfId="13079"/>
    <cellStyle name="40% - Акцент2 7 5 4 2" xfId="13080"/>
    <cellStyle name="40% - Акцент2 7 5 5" xfId="13081"/>
    <cellStyle name="40% - Акцент2 7 6" xfId="13082"/>
    <cellStyle name="40% - Акцент2 7 6 2" xfId="13083"/>
    <cellStyle name="40% - Акцент2 7 6 2 2" xfId="13084"/>
    <cellStyle name="40% - Акцент2 7 6 3" xfId="13085"/>
    <cellStyle name="40% - Акцент2 7 7" xfId="13086"/>
    <cellStyle name="40% - Акцент2 7 7 2" xfId="13087"/>
    <cellStyle name="40% - Акцент2 7 7 2 2" xfId="13088"/>
    <cellStyle name="40% - Акцент2 7 7 3" xfId="13089"/>
    <cellStyle name="40% - Акцент2 7 8" xfId="13090"/>
    <cellStyle name="40% - Акцент2 7 8 2" xfId="13091"/>
    <cellStyle name="40% - Акцент2 7 9" xfId="13092"/>
    <cellStyle name="40% - Акцент2 70" xfId="13093"/>
    <cellStyle name="40% - Акцент2 70 2" xfId="13094"/>
    <cellStyle name="40% - Акцент2 70 2 2" xfId="13095"/>
    <cellStyle name="40% - Акцент2 70 2 2 2" xfId="13096"/>
    <cellStyle name="40% - Акцент2 70 2 3" xfId="13097"/>
    <cellStyle name="40% - Акцент2 70 3" xfId="13098"/>
    <cellStyle name="40% - Акцент2 70 3 2" xfId="13099"/>
    <cellStyle name="40% - Акцент2 70 3 2 2" xfId="13100"/>
    <cellStyle name="40% - Акцент2 70 3 3" xfId="13101"/>
    <cellStyle name="40% - Акцент2 70 4" xfId="13102"/>
    <cellStyle name="40% - Акцент2 70 4 2" xfId="13103"/>
    <cellStyle name="40% - Акцент2 70 5" xfId="13104"/>
    <cellStyle name="40% - Акцент2 71" xfId="13105"/>
    <cellStyle name="40% - Акцент2 71 2" xfId="13106"/>
    <cellStyle name="40% - Акцент2 71 2 2" xfId="13107"/>
    <cellStyle name="40% - Акцент2 71 2 2 2" xfId="13108"/>
    <cellStyle name="40% - Акцент2 71 2 3" xfId="13109"/>
    <cellStyle name="40% - Акцент2 71 3" xfId="13110"/>
    <cellStyle name="40% - Акцент2 71 3 2" xfId="13111"/>
    <cellStyle name="40% - Акцент2 71 3 2 2" xfId="13112"/>
    <cellStyle name="40% - Акцент2 71 3 3" xfId="13113"/>
    <cellStyle name="40% - Акцент2 71 4" xfId="13114"/>
    <cellStyle name="40% - Акцент2 71 4 2" xfId="13115"/>
    <cellStyle name="40% - Акцент2 71 5" xfId="13116"/>
    <cellStyle name="40% - Акцент2 72" xfId="13117"/>
    <cellStyle name="40% - Акцент2 72 2" xfId="13118"/>
    <cellStyle name="40% - Акцент2 72 2 2" xfId="13119"/>
    <cellStyle name="40% - Акцент2 72 2 2 2" xfId="13120"/>
    <cellStyle name="40% - Акцент2 72 2 3" xfId="13121"/>
    <cellStyle name="40% - Акцент2 72 3" xfId="13122"/>
    <cellStyle name="40% - Акцент2 72 3 2" xfId="13123"/>
    <cellStyle name="40% - Акцент2 72 3 2 2" xfId="13124"/>
    <cellStyle name="40% - Акцент2 72 3 3" xfId="13125"/>
    <cellStyle name="40% - Акцент2 72 4" xfId="13126"/>
    <cellStyle name="40% - Акцент2 72 4 2" xfId="13127"/>
    <cellStyle name="40% - Акцент2 72 5" xfId="13128"/>
    <cellStyle name="40% - Акцент2 73" xfId="13129"/>
    <cellStyle name="40% - Акцент2 73 2" xfId="13130"/>
    <cellStyle name="40% - Акцент2 73 2 2" xfId="13131"/>
    <cellStyle name="40% - Акцент2 73 2 2 2" xfId="13132"/>
    <cellStyle name="40% - Акцент2 73 2 3" xfId="13133"/>
    <cellStyle name="40% - Акцент2 73 3" xfId="13134"/>
    <cellStyle name="40% - Акцент2 73 3 2" xfId="13135"/>
    <cellStyle name="40% - Акцент2 73 3 2 2" xfId="13136"/>
    <cellStyle name="40% - Акцент2 73 3 3" xfId="13137"/>
    <cellStyle name="40% - Акцент2 73 4" xfId="13138"/>
    <cellStyle name="40% - Акцент2 73 4 2" xfId="13139"/>
    <cellStyle name="40% - Акцент2 73 5" xfId="13140"/>
    <cellStyle name="40% - Акцент2 74" xfId="13141"/>
    <cellStyle name="40% - Акцент2 74 2" xfId="13142"/>
    <cellStyle name="40% - Акцент2 74 2 2" xfId="13143"/>
    <cellStyle name="40% - Акцент2 74 2 2 2" xfId="13144"/>
    <cellStyle name="40% - Акцент2 74 2 3" xfId="13145"/>
    <cellStyle name="40% - Акцент2 74 3" xfId="13146"/>
    <cellStyle name="40% - Акцент2 74 3 2" xfId="13147"/>
    <cellStyle name="40% - Акцент2 74 3 2 2" xfId="13148"/>
    <cellStyle name="40% - Акцент2 74 3 3" xfId="13149"/>
    <cellStyle name="40% - Акцент2 74 4" xfId="13150"/>
    <cellStyle name="40% - Акцент2 74 4 2" xfId="13151"/>
    <cellStyle name="40% - Акцент2 74 5" xfId="13152"/>
    <cellStyle name="40% - Акцент2 75" xfId="13153"/>
    <cellStyle name="40% - Акцент2 75 2" xfId="13154"/>
    <cellStyle name="40% - Акцент2 75 2 2" xfId="13155"/>
    <cellStyle name="40% - Акцент2 75 2 2 2" xfId="13156"/>
    <cellStyle name="40% - Акцент2 75 2 3" xfId="13157"/>
    <cellStyle name="40% - Акцент2 75 3" xfId="13158"/>
    <cellStyle name="40% - Акцент2 75 3 2" xfId="13159"/>
    <cellStyle name="40% - Акцент2 75 3 2 2" xfId="13160"/>
    <cellStyle name="40% - Акцент2 75 3 3" xfId="13161"/>
    <cellStyle name="40% - Акцент2 75 4" xfId="13162"/>
    <cellStyle name="40% - Акцент2 75 4 2" xfId="13163"/>
    <cellStyle name="40% - Акцент2 75 5" xfId="13164"/>
    <cellStyle name="40% - Акцент2 76" xfId="13165"/>
    <cellStyle name="40% - Акцент2 76 2" xfId="13166"/>
    <cellStyle name="40% - Акцент2 76 2 2" xfId="13167"/>
    <cellStyle name="40% - Акцент2 76 2 2 2" xfId="13168"/>
    <cellStyle name="40% - Акцент2 76 2 3" xfId="13169"/>
    <cellStyle name="40% - Акцент2 76 3" xfId="13170"/>
    <cellStyle name="40% - Акцент2 76 3 2" xfId="13171"/>
    <cellStyle name="40% - Акцент2 76 3 2 2" xfId="13172"/>
    <cellStyle name="40% - Акцент2 76 3 3" xfId="13173"/>
    <cellStyle name="40% - Акцент2 76 4" xfId="13174"/>
    <cellStyle name="40% - Акцент2 76 4 2" xfId="13175"/>
    <cellStyle name="40% - Акцент2 76 5" xfId="13176"/>
    <cellStyle name="40% - Акцент2 77" xfId="13177"/>
    <cellStyle name="40% - Акцент2 77 2" xfId="13178"/>
    <cellStyle name="40% - Акцент2 77 2 2" xfId="13179"/>
    <cellStyle name="40% - Акцент2 77 2 2 2" xfId="13180"/>
    <cellStyle name="40% - Акцент2 77 2 3" xfId="13181"/>
    <cellStyle name="40% - Акцент2 77 3" xfId="13182"/>
    <cellStyle name="40% - Акцент2 77 3 2" xfId="13183"/>
    <cellStyle name="40% - Акцент2 77 3 2 2" xfId="13184"/>
    <cellStyle name="40% - Акцент2 77 3 3" xfId="13185"/>
    <cellStyle name="40% - Акцент2 77 4" xfId="13186"/>
    <cellStyle name="40% - Акцент2 77 4 2" xfId="13187"/>
    <cellStyle name="40% - Акцент2 77 5" xfId="13188"/>
    <cellStyle name="40% - Акцент2 78" xfId="13189"/>
    <cellStyle name="40% - Акцент2 78 2" xfId="13190"/>
    <cellStyle name="40% - Акцент2 78 2 2" xfId="13191"/>
    <cellStyle name="40% - Акцент2 78 2 2 2" xfId="13192"/>
    <cellStyle name="40% - Акцент2 78 2 3" xfId="13193"/>
    <cellStyle name="40% - Акцент2 78 3" xfId="13194"/>
    <cellStyle name="40% - Акцент2 78 3 2" xfId="13195"/>
    <cellStyle name="40% - Акцент2 78 3 2 2" xfId="13196"/>
    <cellStyle name="40% - Акцент2 78 3 3" xfId="13197"/>
    <cellStyle name="40% - Акцент2 78 4" xfId="13198"/>
    <cellStyle name="40% - Акцент2 78 4 2" xfId="13199"/>
    <cellStyle name="40% - Акцент2 78 5" xfId="13200"/>
    <cellStyle name="40% - Акцент2 79" xfId="13201"/>
    <cellStyle name="40% - Акцент2 79 2" xfId="13202"/>
    <cellStyle name="40% - Акцент2 79 2 2" xfId="13203"/>
    <cellStyle name="40% - Акцент2 79 2 2 2" xfId="13204"/>
    <cellStyle name="40% - Акцент2 79 2 3" xfId="13205"/>
    <cellStyle name="40% - Акцент2 79 3" xfId="13206"/>
    <cellStyle name="40% - Акцент2 79 3 2" xfId="13207"/>
    <cellStyle name="40% - Акцент2 79 3 2 2" xfId="13208"/>
    <cellStyle name="40% - Акцент2 79 3 3" xfId="13209"/>
    <cellStyle name="40% - Акцент2 79 4" xfId="13210"/>
    <cellStyle name="40% - Акцент2 79 4 2" xfId="13211"/>
    <cellStyle name="40% - Акцент2 79 5" xfId="13212"/>
    <cellStyle name="40% - Акцент2 8" xfId="13213"/>
    <cellStyle name="40% - Акцент2 8 2" xfId="13214"/>
    <cellStyle name="40% - Акцент2 8 2 2" xfId="13215"/>
    <cellStyle name="40% - Акцент2 8 2 2 2" xfId="13216"/>
    <cellStyle name="40% - Акцент2 8 2 2 2 2" xfId="13217"/>
    <cellStyle name="40% - Акцент2 8 2 2 3" xfId="13218"/>
    <cellStyle name="40% - Акцент2 8 2 3" xfId="13219"/>
    <cellStyle name="40% - Акцент2 8 2 3 2" xfId="13220"/>
    <cellStyle name="40% - Акцент2 8 2 3 2 2" xfId="13221"/>
    <cellStyle name="40% - Акцент2 8 2 3 3" xfId="13222"/>
    <cellStyle name="40% - Акцент2 8 2 4" xfId="13223"/>
    <cellStyle name="40% - Акцент2 8 2 4 2" xfId="13224"/>
    <cellStyle name="40% - Акцент2 8 2 5" xfId="13225"/>
    <cellStyle name="40% - Акцент2 8 3" xfId="13226"/>
    <cellStyle name="40% - Акцент2 8 3 2" xfId="13227"/>
    <cellStyle name="40% - Акцент2 8 3 2 2" xfId="13228"/>
    <cellStyle name="40% - Акцент2 8 3 2 2 2" xfId="13229"/>
    <cellStyle name="40% - Акцент2 8 3 2 3" xfId="13230"/>
    <cellStyle name="40% - Акцент2 8 3 3" xfId="13231"/>
    <cellStyle name="40% - Акцент2 8 3 3 2" xfId="13232"/>
    <cellStyle name="40% - Акцент2 8 3 3 2 2" xfId="13233"/>
    <cellStyle name="40% - Акцент2 8 3 3 3" xfId="13234"/>
    <cellStyle name="40% - Акцент2 8 3 4" xfId="13235"/>
    <cellStyle name="40% - Акцент2 8 3 4 2" xfId="13236"/>
    <cellStyle name="40% - Акцент2 8 3 5" xfId="13237"/>
    <cellStyle name="40% - Акцент2 8 4" xfId="13238"/>
    <cellStyle name="40% - Акцент2 8 4 2" xfId="13239"/>
    <cellStyle name="40% - Акцент2 8 4 2 2" xfId="13240"/>
    <cellStyle name="40% - Акцент2 8 4 2 2 2" xfId="13241"/>
    <cellStyle name="40% - Акцент2 8 4 2 3" xfId="13242"/>
    <cellStyle name="40% - Акцент2 8 4 3" xfId="13243"/>
    <cellStyle name="40% - Акцент2 8 4 3 2" xfId="13244"/>
    <cellStyle name="40% - Акцент2 8 4 3 2 2" xfId="13245"/>
    <cellStyle name="40% - Акцент2 8 4 3 3" xfId="13246"/>
    <cellStyle name="40% - Акцент2 8 4 4" xfId="13247"/>
    <cellStyle name="40% - Акцент2 8 4 4 2" xfId="13248"/>
    <cellStyle name="40% - Акцент2 8 4 5" xfId="13249"/>
    <cellStyle name="40% - Акцент2 8 5" xfId="13250"/>
    <cellStyle name="40% - Акцент2 8 5 2" xfId="13251"/>
    <cellStyle name="40% - Акцент2 8 5 2 2" xfId="13252"/>
    <cellStyle name="40% - Акцент2 8 5 2 2 2" xfId="13253"/>
    <cellStyle name="40% - Акцент2 8 5 2 3" xfId="13254"/>
    <cellStyle name="40% - Акцент2 8 5 3" xfId="13255"/>
    <cellStyle name="40% - Акцент2 8 5 3 2" xfId="13256"/>
    <cellStyle name="40% - Акцент2 8 5 3 2 2" xfId="13257"/>
    <cellStyle name="40% - Акцент2 8 5 3 3" xfId="13258"/>
    <cellStyle name="40% - Акцент2 8 5 4" xfId="13259"/>
    <cellStyle name="40% - Акцент2 8 5 4 2" xfId="13260"/>
    <cellStyle name="40% - Акцент2 8 5 5" xfId="13261"/>
    <cellStyle name="40% - Акцент2 8 6" xfId="13262"/>
    <cellStyle name="40% - Акцент2 8 6 2" xfId="13263"/>
    <cellStyle name="40% - Акцент2 8 6 2 2" xfId="13264"/>
    <cellStyle name="40% - Акцент2 8 6 3" xfId="13265"/>
    <cellStyle name="40% - Акцент2 8 7" xfId="13266"/>
    <cellStyle name="40% - Акцент2 8 7 2" xfId="13267"/>
    <cellStyle name="40% - Акцент2 8 7 2 2" xfId="13268"/>
    <cellStyle name="40% - Акцент2 8 7 3" xfId="13269"/>
    <cellStyle name="40% - Акцент2 8 8" xfId="13270"/>
    <cellStyle name="40% - Акцент2 8 8 2" xfId="13271"/>
    <cellStyle name="40% - Акцент2 8 9" xfId="13272"/>
    <cellStyle name="40% - Акцент2 80" xfId="13273"/>
    <cellStyle name="40% - Акцент2 80 2" xfId="13274"/>
    <cellStyle name="40% - Акцент2 80 2 2" xfId="13275"/>
    <cellStyle name="40% - Акцент2 80 2 2 2" xfId="13276"/>
    <cellStyle name="40% - Акцент2 80 2 3" xfId="13277"/>
    <cellStyle name="40% - Акцент2 80 3" xfId="13278"/>
    <cellStyle name="40% - Акцент2 80 3 2" xfId="13279"/>
    <cellStyle name="40% - Акцент2 80 3 2 2" xfId="13280"/>
    <cellStyle name="40% - Акцент2 80 3 3" xfId="13281"/>
    <cellStyle name="40% - Акцент2 80 4" xfId="13282"/>
    <cellStyle name="40% - Акцент2 80 4 2" xfId="13283"/>
    <cellStyle name="40% - Акцент2 80 5" xfId="13284"/>
    <cellStyle name="40% - Акцент2 81" xfId="13285"/>
    <cellStyle name="40% - Акцент2 81 2" xfId="13286"/>
    <cellStyle name="40% - Акцент2 81 2 2" xfId="13287"/>
    <cellStyle name="40% - Акцент2 81 2 2 2" xfId="13288"/>
    <cellStyle name="40% - Акцент2 81 2 3" xfId="13289"/>
    <cellStyle name="40% - Акцент2 81 3" xfId="13290"/>
    <cellStyle name="40% - Акцент2 81 3 2" xfId="13291"/>
    <cellStyle name="40% - Акцент2 81 3 2 2" xfId="13292"/>
    <cellStyle name="40% - Акцент2 81 3 3" xfId="13293"/>
    <cellStyle name="40% - Акцент2 81 4" xfId="13294"/>
    <cellStyle name="40% - Акцент2 81 4 2" xfId="13295"/>
    <cellStyle name="40% - Акцент2 81 5" xfId="13296"/>
    <cellStyle name="40% - Акцент2 82" xfId="13297"/>
    <cellStyle name="40% - Акцент2 82 2" xfId="13298"/>
    <cellStyle name="40% - Акцент2 82 2 2" xfId="13299"/>
    <cellStyle name="40% - Акцент2 82 2 2 2" xfId="13300"/>
    <cellStyle name="40% - Акцент2 82 2 3" xfId="13301"/>
    <cellStyle name="40% - Акцент2 82 3" xfId="13302"/>
    <cellStyle name="40% - Акцент2 82 3 2" xfId="13303"/>
    <cellStyle name="40% - Акцент2 82 3 2 2" xfId="13304"/>
    <cellStyle name="40% - Акцент2 82 3 3" xfId="13305"/>
    <cellStyle name="40% - Акцент2 82 4" xfId="13306"/>
    <cellStyle name="40% - Акцент2 82 4 2" xfId="13307"/>
    <cellStyle name="40% - Акцент2 82 5" xfId="13308"/>
    <cellStyle name="40% - Акцент2 83" xfId="13309"/>
    <cellStyle name="40% - Акцент2 83 2" xfId="13310"/>
    <cellStyle name="40% - Акцент2 83 2 2" xfId="13311"/>
    <cellStyle name="40% - Акцент2 83 2 2 2" xfId="13312"/>
    <cellStyle name="40% - Акцент2 83 2 3" xfId="13313"/>
    <cellStyle name="40% - Акцент2 83 3" xfId="13314"/>
    <cellStyle name="40% - Акцент2 83 3 2" xfId="13315"/>
    <cellStyle name="40% - Акцент2 83 3 2 2" xfId="13316"/>
    <cellStyle name="40% - Акцент2 83 3 3" xfId="13317"/>
    <cellStyle name="40% - Акцент2 83 4" xfId="13318"/>
    <cellStyle name="40% - Акцент2 83 4 2" xfId="13319"/>
    <cellStyle name="40% - Акцент2 83 5" xfId="13320"/>
    <cellStyle name="40% - Акцент2 84" xfId="13321"/>
    <cellStyle name="40% - Акцент2 84 2" xfId="13322"/>
    <cellStyle name="40% - Акцент2 84 2 2" xfId="13323"/>
    <cellStyle name="40% - Акцент2 84 2 2 2" xfId="13324"/>
    <cellStyle name="40% - Акцент2 84 2 3" xfId="13325"/>
    <cellStyle name="40% - Акцент2 84 3" xfId="13326"/>
    <cellStyle name="40% - Акцент2 84 3 2" xfId="13327"/>
    <cellStyle name="40% - Акцент2 84 3 2 2" xfId="13328"/>
    <cellStyle name="40% - Акцент2 84 3 3" xfId="13329"/>
    <cellStyle name="40% - Акцент2 84 4" xfId="13330"/>
    <cellStyle name="40% - Акцент2 84 4 2" xfId="13331"/>
    <cellStyle name="40% - Акцент2 84 5" xfId="13332"/>
    <cellStyle name="40% - Акцент2 85" xfId="13333"/>
    <cellStyle name="40% - Акцент2 85 2" xfId="13334"/>
    <cellStyle name="40% - Акцент2 85 2 2" xfId="13335"/>
    <cellStyle name="40% - Акцент2 85 2 2 2" xfId="13336"/>
    <cellStyle name="40% - Акцент2 85 2 3" xfId="13337"/>
    <cellStyle name="40% - Акцент2 85 3" xfId="13338"/>
    <cellStyle name="40% - Акцент2 85 3 2" xfId="13339"/>
    <cellStyle name="40% - Акцент2 85 3 2 2" xfId="13340"/>
    <cellStyle name="40% - Акцент2 85 3 3" xfId="13341"/>
    <cellStyle name="40% - Акцент2 85 4" xfId="13342"/>
    <cellStyle name="40% - Акцент2 85 4 2" xfId="13343"/>
    <cellStyle name="40% - Акцент2 85 5" xfId="13344"/>
    <cellStyle name="40% - Акцент2 86" xfId="13345"/>
    <cellStyle name="40% - Акцент2 86 2" xfId="13346"/>
    <cellStyle name="40% - Акцент2 86 2 2" xfId="13347"/>
    <cellStyle name="40% - Акцент2 86 2 2 2" xfId="13348"/>
    <cellStyle name="40% - Акцент2 86 2 3" xfId="13349"/>
    <cellStyle name="40% - Акцент2 86 3" xfId="13350"/>
    <cellStyle name="40% - Акцент2 86 3 2" xfId="13351"/>
    <cellStyle name="40% - Акцент2 86 3 2 2" xfId="13352"/>
    <cellStyle name="40% - Акцент2 86 3 3" xfId="13353"/>
    <cellStyle name="40% - Акцент2 86 4" xfId="13354"/>
    <cellStyle name="40% - Акцент2 86 4 2" xfId="13355"/>
    <cellStyle name="40% - Акцент2 86 5" xfId="13356"/>
    <cellStyle name="40% - Акцент2 87" xfId="13357"/>
    <cellStyle name="40% - Акцент2 87 2" xfId="13358"/>
    <cellStyle name="40% - Акцент2 87 2 2" xfId="13359"/>
    <cellStyle name="40% - Акцент2 87 2 2 2" xfId="13360"/>
    <cellStyle name="40% - Акцент2 87 2 3" xfId="13361"/>
    <cellStyle name="40% - Акцент2 87 3" xfId="13362"/>
    <cellStyle name="40% - Акцент2 87 3 2" xfId="13363"/>
    <cellStyle name="40% - Акцент2 87 3 2 2" xfId="13364"/>
    <cellStyle name="40% - Акцент2 87 3 3" xfId="13365"/>
    <cellStyle name="40% - Акцент2 87 4" xfId="13366"/>
    <cellStyle name="40% - Акцент2 87 4 2" xfId="13367"/>
    <cellStyle name="40% - Акцент2 87 5" xfId="13368"/>
    <cellStyle name="40% - Акцент2 88" xfId="13369"/>
    <cellStyle name="40% - Акцент2 88 2" xfId="13370"/>
    <cellStyle name="40% - Акцент2 88 2 2" xfId="13371"/>
    <cellStyle name="40% - Акцент2 88 3" xfId="13372"/>
    <cellStyle name="40% - Акцент2 89" xfId="13373"/>
    <cellStyle name="40% - Акцент2 89 2" xfId="13374"/>
    <cellStyle name="40% - Акцент2 89 2 2" xfId="13375"/>
    <cellStyle name="40% - Акцент2 89 3" xfId="13376"/>
    <cellStyle name="40% - Акцент2 9" xfId="13377"/>
    <cellStyle name="40% - Акцент2 9 2" xfId="13378"/>
    <cellStyle name="40% - Акцент2 9 2 2" xfId="13379"/>
    <cellStyle name="40% - Акцент2 9 2 2 2" xfId="13380"/>
    <cellStyle name="40% - Акцент2 9 2 2 2 2" xfId="13381"/>
    <cellStyle name="40% - Акцент2 9 2 2 3" xfId="13382"/>
    <cellStyle name="40% - Акцент2 9 2 3" xfId="13383"/>
    <cellStyle name="40% - Акцент2 9 2 3 2" xfId="13384"/>
    <cellStyle name="40% - Акцент2 9 2 3 2 2" xfId="13385"/>
    <cellStyle name="40% - Акцент2 9 2 3 3" xfId="13386"/>
    <cellStyle name="40% - Акцент2 9 2 4" xfId="13387"/>
    <cellStyle name="40% - Акцент2 9 2 4 2" xfId="13388"/>
    <cellStyle name="40% - Акцент2 9 2 5" xfId="13389"/>
    <cellStyle name="40% - Акцент2 9 3" xfId="13390"/>
    <cellStyle name="40% - Акцент2 9 3 2" xfId="13391"/>
    <cellStyle name="40% - Акцент2 9 3 2 2" xfId="13392"/>
    <cellStyle name="40% - Акцент2 9 3 2 2 2" xfId="13393"/>
    <cellStyle name="40% - Акцент2 9 3 2 3" xfId="13394"/>
    <cellStyle name="40% - Акцент2 9 3 3" xfId="13395"/>
    <cellStyle name="40% - Акцент2 9 3 3 2" xfId="13396"/>
    <cellStyle name="40% - Акцент2 9 3 3 2 2" xfId="13397"/>
    <cellStyle name="40% - Акцент2 9 3 3 3" xfId="13398"/>
    <cellStyle name="40% - Акцент2 9 3 4" xfId="13399"/>
    <cellStyle name="40% - Акцент2 9 3 4 2" xfId="13400"/>
    <cellStyle name="40% - Акцент2 9 3 5" xfId="13401"/>
    <cellStyle name="40% - Акцент2 9 4" xfId="13402"/>
    <cellStyle name="40% - Акцент2 9 4 2" xfId="13403"/>
    <cellStyle name="40% - Акцент2 9 4 2 2" xfId="13404"/>
    <cellStyle name="40% - Акцент2 9 4 2 2 2" xfId="13405"/>
    <cellStyle name="40% - Акцент2 9 4 2 3" xfId="13406"/>
    <cellStyle name="40% - Акцент2 9 4 3" xfId="13407"/>
    <cellStyle name="40% - Акцент2 9 4 3 2" xfId="13408"/>
    <cellStyle name="40% - Акцент2 9 4 3 2 2" xfId="13409"/>
    <cellStyle name="40% - Акцент2 9 4 3 3" xfId="13410"/>
    <cellStyle name="40% - Акцент2 9 4 4" xfId="13411"/>
    <cellStyle name="40% - Акцент2 9 4 4 2" xfId="13412"/>
    <cellStyle name="40% - Акцент2 9 4 5" xfId="13413"/>
    <cellStyle name="40% - Акцент2 9 5" xfId="13414"/>
    <cellStyle name="40% - Акцент2 9 5 2" xfId="13415"/>
    <cellStyle name="40% - Акцент2 9 5 2 2" xfId="13416"/>
    <cellStyle name="40% - Акцент2 9 5 2 2 2" xfId="13417"/>
    <cellStyle name="40% - Акцент2 9 5 2 3" xfId="13418"/>
    <cellStyle name="40% - Акцент2 9 5 3" xfId="13419"/>
    <cellStyle name="40% - Акцент2 9 5 3 2" xfId="13420"/>
    <cellStyle name="40% - Акцент2 9 5 3 2 2" xfId="13421"/>
    <cellStyle name="40% - Акцент2 9 5 3 3" xfId="13422"/>
    <cellStyle name="40% - Акцент2 9 5 4" xfId="13423"/>
    <cellStyle name="40% - Акцент2 9 5 4 2" xfId="13424"/>
    <cellStyle name="40% - Акцент2 9 5 5" xfId="13425"/>
    <cellStyle name="40% - Акцент2 9 6" xfId="13426"/>
    <cellStyle name="40% - Акцент2 9 6 2" xfId="13427"/>
    <cellStyle name="40% - Акцент2 9 6 2 2" xfId="13428"/>
    <cellStyle name="40% - Акцент2 9 6 3" xfId="13429"/>
    <cellStyle name="40% - Акцент2 9 7" xfId="13430"/>
    <cellStyle name="40% - Акцент2 9 7 2" xfId="13431"/>
    <cellStyle name="40% - Акцент2 9 7 2 2" xfId="13432"/>
    <cellStyle name="40% - Акцент2 9 7 3" xfId="13433"/>
    <cellStyle name="40% - Акцент2 9 8" xfId="13434"/>
    <cellStyle name="40% - Акцент2 9 8 2" xfId="13435"/>
    <cellStyle name="40% - Акцент2 9 9" xfId="13436"/>
    <cellStyle name="40% - Акцент2 90" xfId="13437"/>
    <cellStyle name="40% - Акцент2 90 2" xfId="13438"/>
    <cellStyle name="40% - Акцент2 90 2 2" xfId="13439"/>
    <cellStyle name="40% - Акцент2 90 3" xfId="13440"/>
    <cellStyle name="40% - Акцент2 91" xfId="13441"/>
    <cellStyle name="40% - Акцент2 91 2" xfId="13442"/>
    <cellStyle name="40% - Акцент2 91 2 2" xfId="13443"/>
    <cellStyle name="40% - Акцент2 91 3" xfId="13444"/>
    <cellStyle name="40% - Акцент2 92" xfId="13445"/>
    <cellStyle name="40% - Акцент2 92 2" xfId="13446"/>
    <cellStyle name="40% - Акцент2 92 2 2" xfId="13447"/>
    <cellStyle name="40% - Акцент2 92 3" xfId="13448"/>
    <cellStyle name="40% - Акцент2 93" xfId="13449"/>
    <cellStyle name="40% - Акцент2 93 2" xfId="13450"/>
    <cellStyle name="40% - Акцент2 93 2 2" xfId="13451"/>
    <cellStyle name="40% - Акцент2 93 3" xfId="13452"/>
    <cellStyle name="40% - Акцент2 94" xfId="13453"/>
    <cellStyle name="40% - Акцент2 94 2" xfId="13454"/>
    <cellStyle name="40% - Акцент2 94 2 2" xfId="13455"/>
    <cellStyle name="40% - Акцент2 94 3" xfId="13456"/>
    <cellStyle name="40% - Акцент2 95" xfId="13457"/>
    <cellStyle name="40% - Акцент2 95 2" xfId="13458"/>
    <cellStyle name="40% - Акцент2 95 2 2" xfId="13459"/>
    <cellStyle name="40% - Акцент2 95 3" xfId="13460"/>
    <cellStyle name="40% - Акцент2 96" xfId="13461"/>
    <cellStyle name="40% - Акцент2 96 2" xfId="13462"/>
    <cellStyle name="40% - Акцент2 96 2 2" xfId="13463"/>
    <cellStyle name="40% - Акцент2 96 3" xfId="13464"/>
    <cellStyle name="40% - Акцент2 97" xfId="13465"/>
    <cellStyle name="40% - Акцент2 97 2" xfId="13466"/>
    <cellStyle name="40% - Акцент2 97 2 2" xfId="13467"/>
    <cellStyle name="40% - Акцент2 97 3" xfId="13468"/>
    <cellStyle name="40% - Акцент2 98" xfId="13469"/>
    <cellStyle name="40% - Акцент2 98 2" xfId="13470"/>
    <cellStyle name="40% - Акцент2 98 2 2" xfId="13471"/>
    <cellStyle name="40% - Акцент2 98 3" xfId="13472"/>
    <cellStyle name="40% - Акцент2 99" xfId="13473"/>
    <cellStyle name="40% - Акцент2 99 2" xfId="13474"/>
    <cellStyle name="40% - Акцент2 99 2 2" xfId="13475"/>
    <cellStyle name="40% - Акцент2 99 3" xfId="13476"/>
    <cellStyle name="40% - Акцент3" xfId="13477" builtinId="39" customBuiltin="1"/>
    <cellStyle name="40% - Акцент3 10" xfId="13478"/>
    <cellStyle name="40% - Акцент3 10 2" xfId="13479"/>
    <cellStyle name="40% - Акцент3 10 2 2" xfId="13480"/>
    <cellStyle name="40% - Акцент3 10 2 2 2" xfId="13481"/>
    <cellStyle name="40% - Акцент3 10 2 3" xfId="13482"/>
    <cellStyle name="40% - Акцент3 10 3" xfId="13483"/>
    <cellStyle name="40% - Акцент3 10 3 2" xfId="13484"/>
    <cellStyle name="40% - Акцент3 10 3 2 2" xfId="13485"/>
    <cellStyle name="40% - Акцент3 10 3 3" xfId="13486"/>
    <cellStyle name="40% - Акцент3 10 4" xfId="13487"/>
    <cellStyle name="40% - Акцент3 10 4 2" xfId="13488"/>
    <cellStyle name="40% - Акцент3 10 5" xfId="13489"/>
    <cellStyle name="40% - Акцент3 100" xfId="13490"/>
    <cellStyle name="40% - Акцент3 100 2" xfId="13491"/>
    <cellStyle name="40% - Акцент3 100 2 2" xfId="13492"/>
    <cellStyle name="40% - Акцент3 100 3" xfId="13493"/>
    <cellStyle name="40% - Акцент3 101" xfId="13494"/>
    <cellStyle name="40% - Акцент3 101 2" xfId="13495"/>
    <cellStyle name="40% - Акцент3 101 2 2" xfId="13496"/>
    <cellStyle name="40% - Акцент3 101 3" xfId="13497"/>
    <cellStyle name="40% - Акцент3 102" xfId="13498"/>
    <cellStyle name="40% - Акцент3 102 2" xfId="13499"/>
    <cellStyle name="40% - Акцент3 102 2 2" xfId="13500"/>
    <cellStyle name="40% - Акцент3 102 3" xfId="13501"/>
    <cellStyle name="40% - Акцент3 103" xfId="13502"/>
    <cellStyle name="40% - Акцент3 103 2" xfId="13503"/>
    <cellStyle name="40% - Акцент3 103 2 2" xfId="13504"/>
    <cellStyle name="40% - Акцент3 103 3" xfId="13505"/>
    <cellStyle name="40% - Акцент3 104" xfId="13506"/>
    <cellStyle name="40% - Акцент3 104 2" xfId="13507"/>
    <cellStyle name="40% - Акцент3 104 2 2" xfId="13508"/>
    <cellStyle name="40% - Акцент3 104 3" xfId="13509"/>
    <cellStyle name="40% - Акцент3 105" xfId="13510"/>
    <cellStyle name="40% - Акцент3 105 2" xfId="13511"/>
    <cellStyle name="40% - Акцент3 105 2 2" xfId="13512"/>
    <cellStyle name="40% - Акцент3 105 3" xfId="13513"/>
    <cellStyle name="40% - Акцент3 106" xfId="13514"/>
    <cellStyle name="40% - Акцент3 106 2" xfId="13515"/>
    <cellStyle name="40% - Акцент3 106 2 2" xfId="13516"/>
    <cellStyle name="40% - Акцент3 106 3" xfId="13517"/>
    <cellStyle name="40% - Акцент3 107" xfId="13518"/>
    <cellStyle name="40% - Акцент3 107 2" xfId="13519"/>
    <cellStyle name="40% - Акцент3 107 2 2" xfId="13520"/>
    <cellStyle name="40% - Акцент3 107 3" xfId="13521"/>
    <cellStyle name="40% - Акцент3 108" xfId="13522"/>
    <cellStyle name="40% - Акцент3 108 2" xfId="13523"/>
    <cellStyle name="40% - Акцент3 108 2 2" xfId="13524"/>
    <cellStyle name="40% - Акцент3 108 3" xfId="13525"/>
    <cellStyle name="40% - Акцент3 109" xfId="13526"/>
    <cellStyle name="40% - Акцент3 109 2" xfId="13527"/>
    <cellStyle name="40% - Акцент3 109 2 2" xfId="13528"/>
    <cellStyle name="40% - Акцент3 109 3" xfId="13529"/>
    <cellStyle name="40% - Акцент3 11" xfId="13530"/>
    <cellStyle name="40% - Акцент3 11 2" xfId="13531"/>
    <cellStyle name="40% - Акцент3 11 2 2" xfId="13532"/>
    <cellStyle name="40% - Акцент3 11 2 2 2" xfId="13533"/>
    <cellStyle name="40% - Акцент3 11 2 3" xfId="13534"/>
    <cellStyle name="40% - Акцент3 11 3" xfId="13535"/>
    <cellStyle name="40% - Акцент3 11 3 2" xfId="13536"/>
    <cellStyle name="40% - Акцент3 11 3 2 2" xfId="13537"/>
    <cellStyle name="40% - Акцент3 11 3 3" xfId="13538"/>
    <cellStyle name="40% - Акцент3 11 4" xfId="13539"/>
    <cellStyle name="40% - Акцент3 11 4 2" xfId="13540"/>
    <cellStyle name="40% - Акцент3 11 5" xfId="13541"/>
    <cellStyle name="40% - Акцент3 110" xfId="13542"/>
    <cellStyle name="40% - Акцент3 110 2" xfId="13543"/>
    <cellStyle name="40% - Акцент3 110 2 2" xfId="13544"/>
    <cellStyle name="40% - Акцент3 110 3" xfId="13545"/>
    <cellStyle name="40% - Акцент3 111" xfId="13546"/>
    <cellStyle name="40% - Акцент3 111 2" xfId="13547"/>
    <cellStyle name="40% - Акцент3 111 2 2" xfId="13548"/>
    <cellStyle name="40% - Акцент3 111 3" xfId="13549"/>
    <cellStyle name="40% - Акцент3 112" xfId="13550"/>
    <cellStyle name="40% - Акцент3 112 2" xfId="13551"/>
    <cellStyle name="40% - Акцент3 112 2 2" xfId="13552"/>
    <cellStyle name="40% - Акцент3 112 3" xfId="13553"/>
    <cellStyle name="40% - Акцент3 113" xfId="13554"/>
    <cellStyle name="40% - Акцент3 113 2" xfId="13555"/>
    <cellStyle name="40% - Акцент3 113 2 2" xfId="13556"/>
    <cellStyle name="40% - Акцент3 113 3" xfId="13557"/>
    <cellStyle name="40% - Акцент3 114" xfId="13558"/>
    <cellStyle name="40% - Акцент3 114 2" xfId="13559"/>
    <cellStyle name="40% - Акцент3 114 2 2" xfId="13560"/>
    <cellStyle name="40% - Акцент3 114 3" xfId="13561"/>
    <cellStyle name="40% - Акцент3 115" xfId="13562"/>
    <cellStyle name="40% - Акцент3 115 2" xfId="13563"/>
    <cellStyle name="40% - Акцент3 115 2 2" xfId="13564"/>
    <cellStyle name="40% - Акцент3 115 3" xfId="13565"/>
    <cellStyle name="40% - Акцент3 116" xfId="13566"/>
    <cellStyle name="40% - Акцент3 116 2" xfId="13567"/>
    <cellStyle name="40% - Акцент3 116 2 2" xfId="13568"/>
    <cellStyle name="40% - Акцент3 116 3" xfId="13569"/>
    <cellStyle name="40% - Акцент3 117" xfId="13570"/>
    <cellStyle name="40% - Акцент3 117 2" xfId="13571"/>
    <cellStyle name="40% - Акцент3 117 2 2" xfId="13572"/>
    <cellStyle name="40% - Акцент3 117 3" xfId="13573"/>
    <cellStyle name="40% - Акцент3 118" xfId="13574"/>
    <cellStyle name="40% - Акцент3 118 2" xfId="13575"/>
    <cellStyle name="40% - Акцент3 118 2 2" xfId="13576"/>
    <cellStyle name="40% - Акцент3 118 3" xfId="13577"/>
    <cellStyle name="40% - Акцент3 119" xfId="13578"/>
    <cellStyle name="40% - Акцент3 119 2" xfId="13579"/>
    <cellStyle name="40% - Акцент3 119 2 2" xfId="13580"/>
    <cellStyle name="40% - Акцент3 119 3" xfId="13581"/>
    <cellStyle name="40% - Акцент3 12" xfId="13582"/>
    <cellStyle name="40% - Акцент3 12 2" xfId="13583"/>
    <cellStyle name="40% - Акцент3 12 2 2" xfId="13584"/>
    <cellStyle name="40% - Акцент3 12 2 2 2" xfId="13585"/>
    <cellStyle name="40% - Акцент3 12 2 3" xfId="13586"/>
    <cellStyle name="40% - Акцент3 12 3" xfId="13587"/>
    <cellStyle name="40% - Акцент3 12 3 2" xfId="13588"/>
    <cellStyle name="40% - Акцент3 12 3 2 2" xfId="13589"/>
    <cellStyle name="40% - Акцент3 12 3 3" xfId="13590"/>
    <cellStyle name="40% - Акцент3 12 4" xfId="13591"/>
    <cellStyle name="40% - Акцент3 12 4 2" xfId="13592"/>
    <cellStyle name="40% - Акцент3 12 5" xfId="13593"/>
    <cellStyle name="40% - Акцент3 120" xfId="13594"/>
    <cellStyle name="40% - Акцент3 120 2" xfId="13595"/>
    <cellStyle name="40% - Акцент3 120 2 2" xfId="13596"/>
    <cellStyle name="40% - Акцент3 120 3" xfId="13597"/>
    <cellStyle name="40% - Акцент3 121" xfId="13598"/>
    <cellStyle name="40% - Акцент3 121 2" xfId="13599"/>
    <cellStyle name="40% - Акцент3 121 2 2" xfId="13600"/>
    <cellStyle name="40% - Акцент3 121 3" xfId="13601"/>
    <cellStyle name="40% - Акцент3 122" xfId="13602"/>
    <cellStyle name="40% - Акцент3 122 2" xfId="13603"/>
    <cellStyle name="40% - Акцент3 122 2 2" xfId="13604"/>
    <cellStyle name="40% - Акцент3 122 3" xfId="13605"/>
    <cellStyle name="40% - Акцент3 123" xfId="13606"/>
    <cellStyle name="40% - Акцент3 123 2" xfId="13607"/>
    <cellStyle name="40% - Акцент3 123 2 2" xfId="13608"/>
    <cellStyle name="40% - Акцент3 123 3" xfId="13609"/>
    <cellStyle name="40% - Акцент3 124" xfId="13610"/>
    <cellStyle name="40% - Акцент3 124 2" xfId="13611"/>
    <cellStyle name="40% - Акцент3 124 2 2" xfId="13612"/>
    <cellStyle name="40% - Акцент3 124 3" xfId="13613"/>
    <cellStyle name="40% - Акцент3 125" xfId="13614"/>
    <cellStyle name="40% - Акцент3 125 2" xfId="13615"/>
    <cellStyle name="40% - Акцент3 125 2 2" xfId="13616"/>
    <cellStyle name="40% - Акцент3 125 3" xfId="13617"/>
    <cellStyle name="40% - Акцент3 126" xfId="13618"/>
    <cellStyle name="40% - Акцент3 126 2" xfId="13619"/>
    <cellStyle name="40% - Акцент3 126 2 2" xfId="13620"/>
    <cellStyle name="40% - Акцент3 126 3" xfId="13621"/>
    <cellStyle name="40% - Акцент3 127" xfId="13622"/>
    <cellStyle name="40% - Акцент3 127 2" xfId="13623"/>
    <cellStyle name="40% - Акцент3 127 2 2" xfId="13624"/>
    <cellStyle name="40% - Акцент3 127 3" xfId="13625"/>
    <cellStyle name="40% - Акцент3 128" xfId="13626"/>
    <cellStyle name="40% - Акцент3 128 2" xfId="13627"/>
    <cellStyle name="40% - Акцент3 128 2 2" xfId="13628"/>
    <cellStyle name="40% - Акцент3 128 3" xfId="13629"/>
    <cellStyle name="40% - Акцент3 129" xfId="13630"/>
    <cellStyle name="40% - Акцент3 129 2" xfId="13631"/>
    <cellStyle name="40% - Акцент3 129 2 2" xfId="13632"/>
    <cellStyle name="40% - Акцент3 129 3" xfId="13633"/>
    <cellStyle name="40% - Акцент3 13" xfId="13634"/>
    <cellStyle name="40% - Акцент3 13 2" xfId="13635"/>
    <cellStyle name="40% - Акцент3 13 2 2" xfId="13636"/>
    <cellStyle name="40% - Акцент3 13 2 2 2" xfId="13637"/>
    <cellStyle name="40% - Акцент3 13 2 3" xfId="13638"/>
    <cellStyle name="40% - Акцент3 13 3" xfId="13639"/>
    <cellStyle name="40% - Акцент3 13 3 2" xfId="13640"/>
    <cellStyle name="40% - Акцент3 13 3 2 2" xfId="13641"/>
    <cellStyle name="40% - Акцент3 13 3 3" xfId="13642"/>
    <cellStyle name="40% - Акцент3 13 4" xfId="13643"/>
    <cellStyle name="40% - Акцент3 13 4 2" xfId="13644"/>
    <cellStyle name="40% - Акцент3 13 5" xfId="13645"/>
    <cellStyle name="40% - Акцент3 130" xfId="13646"/>
    <cellStyle name="40% - Акцент3 130 2" xfId="13647"/>
    <cellStyle name="40% - Акцент3 130 2 2" xfId="13648"/>
    <cellStyle name="40% - Акцент3 130 3" xfId="13649"/>
    <cellStyle name="40% - Акцент3 131" xfId="13650"/>
    <cellStyle name="40% - Акцент3 131 2" xfId="13651"/>
    <cellStyle name="40% - Акцент3 131 2 2" xfId="13652"/>
    <cellStyle name="40% - Акцент3 131 3" xfId="13653"/>
    <cellStyle name="40% - Акцент3 132" xfId="13654"/>
    <cellStyle name="40% - Акцент3 132 2" xfId="13655"/>
    <cellStyle name="40% - Акцент3 132 2 2" xfId="13656"/>
    <cellStyle name="40% - Акцент3 132 3" xfId="13657"/>
    <cellStyle name="40% - Акцент3 133" xfId="13658"/>
    <cellStyle name="40% - Акцент3 133 2" xfId="13659"/>
    <cellStyle name="40% - Акцент3 133 2 2" xfId="13660"/>
    <cellStyle name="40% - Акцент3 133 3" xfId="13661"/>
    <cellStyle name="40% - Акцент3 134" xfId="13662"/>
    <cellStyle name="40% - Акцент3 134 2" xfId="13663"/>
    <cellStyle name="40% - Акцент3 134 2 2" xfId="13664"/>
    <cellStyle name="40% - Акцент3 134 3" xfId="13665"/>
    <cellStyle name="40% - Акцент3 135" xfId="13666"/>
    <cellStyle name="40% - Акцент3 135 2" xfId="13667"/>
    <cellStyle name="40% - Акцент3 135 2 2" xfId="13668"/>
    <cellStyle name="40% - Акцент3 135 3" xfId="13669"/>
    <cellStyle name="40% - Акцент3 136" xfId="13670"/>
    <cellStyle name="40% - Акцент3 136 2" xfId="13671"/>
    <cellStyle name="40% - Акцент3 136 2 2" xfId="13672"/>
    <cellStyle name="40% - Акцент3 136 3" xfId="13673"/>
    <cellStyle name="40% - Акцент3 137" xfId="13674"/>
    <cellStyle name="40% - Акцент3 138" xfId="13675"/>
    <cellStyle name="40% - Акцент3 14" xfId="13676"/>
    <cellStyle name="40% - Акцент3 14 2" xfId="13677"/>
    <cellStyle name="40% - Акцент3 14 2 2" xfId="13678"/>
    <cellStyle name="40% - Акцент3 14 2 2 2" xfId="13679"/>
    <cellStyle name="40% - Акцент3 14 2 3" xfId="13680"/>
    <cellStyle name="40% - Акцент3 14 3" xfId="13681"/>
    <cellStyle name="40% - Акцент3 14 3 2" xfId="13682"/>
    <cellStyle name="40% - Акцент3 14 3 2 2" xfId="13683"/>
    <cellStyle name="40% - Акцент3 14 3 3" xfId="13684"/>
    <cellStyle name="40% - Акцент3 14 4" xfId="13685"/>
    <cellStyle name="40% - Акцент3 14 4 2" xfId="13686"/>
    <cellStyle name="40% - Акцент3 14 5" xfId="13687"/>
    <cellStyle name="40% - Акцент3 15" xfId="13688"/>
    <cellStyle name="40% - Акцент3 15 2" xfId="13689"/>
    <cellStyle name="40% - Акцент3 15 2 2" xfId="13690"/>
    <cellStyle name="40% - Акцент3 15 2 2 2" xfId="13691"/>
    <cellStyle name="40% - Акцент3 15 2 3" xfId="13692"/>
    <cellStyle name="40% - Акцент3 15 3" xfId="13693"/>
    <cellStyle name="40% - Акцент3 15 3 2" xfId="13694"/>
    <cellStyle name="40% - Акцент3 15 3 2 2" xfId="13695"/>
    <cellStyle name="40% - Акцент3 15 3 3" xfId="13696"/>
    <cellStyle name="40% - Акцент3 15 4" xfId="13697"/>
    <cellStyle name="40% - Акцент3 15 4 2" xfId="13698"/>
    <cellStyle name="40% - Акцент3 15 5" xfId="13699"/>
    <cellStyle name="40% - Акцент3 16" xfId="13700"/>
    <cellStyle name="40% - Акцент3 16 2" xfId="13701"/>
    <cellStyle name="40% - Акцент3 16 2 2" xfId="13702"/>
    <cellStyle name="40% - Акцент3 16 2 2 2" xfId="13703"/>
    <cellStyle name="40% - Акцент3 16 2 3" xfId="13704"/>
    <cellStyle name="40% - Акцент3 16 3" xfId="13705"/>
    <cellStyle name="40% - Акцент3 16 3 2" xfId="13706"/>
    <cellStyle name="40% - Акцент3 16 3 2 2" xfId="13707"/>
    <cellStyle name="40% - Акцент3 16 3 3" xfId="13708"/>
    <cellStyle name="40% - Акцент3 16 4" xfId="13709"/>
    <cellStyle name="40% - Акцент3 16 4 2" xfId="13710"/>
    <cellStyle name="40% - Акцент3 16 5" xfId="13711"/>
    <cellStyle name="40% - Акцент3 17" xfId="13712"/>
    <cellStyle name="40% - Акцент3 17 2" xfId="13713"/>
    <cellStyle name="40% - Акцент3 17 2 2" xfId="13714"/>
    <cellStyle name="40% - Акцент3 17 2 2 2" xfId="13715"/>
    <cellStyle name="40% - Акцент3 17 2 3" xfId="13716"/>
    <cellStyle name="40% - Акцент3 17 3" xfId="13717"/>
    <cellStyle name="40% - Акцент3 17 3 2" xfId="13718"/>
    <cellStyle name="40% - Акцент3 17 3 2 2" xfId="13719"/>
    <cellStyle name="40% - Акцент3 17 3 3" xfId="13720"/>
    <cellStyle name="40% - Акцент3 17 4" xfId="13721"/>
    <cellStyle name="40% - Акцент3 17 4 2" xfId="13722"/>
    <cellStyle name="40% - Акцент3 17 5" xfId="13723"/>
    <cellStyle name="40% - Акцент3 18" xfId="13724"/>
    <cellStyle name="40% - Акцент3 18 2" xfId="13725"/>
    <cellStyle name="40% - Акцент3 18 2 2" xfId="13726"/>
    <cellStyle name="40% - Акцент3 18 2 2 2" xfId="13727"/>
    <cellStyle name="40% - Акцент3 18 2 3" xfId="13728"/>
    <cellStyle name="40% - Акцент3 18 3" xfId="13729"/>
    <cellStyle name="40% - Акцент3 18 3 2" xfId="13730"/>
    <cellStyle name="40% - Акцент3 18 3 2 2" xfId="13731"/>
    <cellStyle name="40% - Акцент3 18 3 3" xfId="13732"/>
    <cellStyle name="40% - Акцент3 18 4" xfId="13733"/>
    <cellStyle name="40% - Акцент3 18 4 2" xfId="13734"/>
    <cellStyle name="40% - Акцент3 18 5" xfId="13735"/>
    <cellStyle name="40% - Акцент3 19" xfId="13736"/>
    <cellStyle name="40% - Акцент3 19 2" xfId="13737"/>
    <cellStyle name="40% - Акцент3 19 2 2" xfId="13738"/>
    <cellStyle name="40% - Акцент3 19 2 2 2" xfId="13739"/>
    <cellStyle name="40% - Акцент3 19 2 3" xfId="13740"/>
    <cellStyle name="40% - Акцент3 19 3" xfId="13741"/>
    <cellStyle name="40% - Акцент3 19 3 2" xfId="13742"/>
    <cellStyle name="40% - Акцент3 19 3 2 2" xfId="13743"/>
    <cellStyle name="40% - Акцент3 19 3 3" xfId="13744"/>
    <cellStyle name="40% - Акцент3 19 4" xfId="13745"/>
    <cellStyle name="40% - Акцент3 19 4 2" xfId="13746"/>
    <cellStyle name="40% - Акцент3 19 5" xfId="13747"/>
    <cellStyle name="40% - Акцент3 2" xfId="13748"/>
    <cellStyle name="40% - Акцент3 2 10" xfId="13749"/>
    <cellStyle name="40% - Акцент3 2 10 2" xfId="13750"/>
    <cellStyle name="40% - Акцент3 2 10 2 2" xfId="13751"/>
    <cellStyle name="40% - Акцент3 2 10 3" xfId="13752"/>
    <cellStyle name="40% - Акцент3 2 11" xfId="13753"/>
    <cellStyle name="40% - Акцент3 2 11 2" xfId="13754"/>
    <cellStyle name="40% - Акцент3 2 11 2 2" xfId="13755"/>
    <cellStyle name="40% - Акцент3 2 11 3" xfId="13756"/>
    <cellStyle name="40% - Акцент3 2 12" xfId="13757"/>
    <cellStyle name="40% - Акцент3 2 12 2" xfId="13758"/>
    <cellStyle name="40% - Акцент3 2 12 2 2" xfId="13759"/>
    <cellStyle name="40% - Акцент3 2 12 3" xfId="13760"/>
    <cellStyle name="40% - Акцент3 2 13" xfId="13761"/>
    <cellStyle name="40% - Акцент3 2 13 2" xfId="13762"/>
    <cellStyle name="40% - Акцент3 2 13 2 2" xfId="13763"/>
    <cellStyle name="40% - Акцент3 2 13 3" xfId="13764"/>
    <cellStyle name="40% - Акцент3 2 14" xfId="13765"/>
    <cellStyle name="40% - Акцент3 2 14 2" xfId="13766"/>
    <cellStyle name="40% - Акцент3 2 14 2 2" xfId="13767"/>
    <cellStyle name="40% - Акцент3 2 14 3" xfId="13768"/>
    <cellStyle name="40% - Акцент3 2 15" xfId="13769"/>
    <cellStyle name="40% - Акцент3 2 15 2" xfId="13770"/>
    <cellStyle name="40% - Акцент3 2 15 2 2" xfId="13771"/>
    <cellStyle name="40% - Акцент3 2 15 3" xfId="13772"/>
    <cellStyle name="40% - Акцент3 2 16" xfId="13773"/>
    <cellStyle name="40% - Акцент3 2 16 2" xfId="13774"/>
    <cellStyle name="40% - Акцент3 2 16 2 2" xfId="13775"/>
    <cellStyle name="40% - Акцент3 2 16 3" xfId="13776"/>
    <cellStyle name="40% - Акцент3 2 17" xfId="13777"/>
    <cellStyle name="40% - Акцент3 2 17 2" xfId="13778"/>
    <cellStyle name="40% - Акцент3 2 17 2 2" xfId="13779"/>
    <cellStyle name="40% - Акцент3 2 17 3" xfId="13780"/>
    <cellStyle name="40% - Акцент3 2 18" xfId="13781"/>
    <cellStyle name="40% - Акцент3 2 18 2" xfId="13782"/>
    <cellStyle name="40% - Акцент3 2 18 2 2" xfId="13783"/>
    <cellStyle name="40% - Акцент3 2 18 3" xfId="13784"/>
    <cellStyle name="40% - Акцент3 2 19" xfId="13785"/>
    <cellStyle name="40% - Акцент3 2 19 2" xfId="13786"/>
    <cellStyle name="40% - Акцент3 2 19 2 2" xfId="13787"/>
    <cellStyle name="40% - Акцент3 2 19 3" xfId="13788"/>
    <cellStyle name="40% - Акцент3 2 2" xfId="13789"/>
    <cellStyle name="40% - Акцент3 2 2 2" xfId="13790"/>
    <cellStyle name="40% - Акцент3 2 2 2 2" xfId="13791"/>
    <cellStyle name="40% - Акцент3 2 2 2 2 2" xfId="13792"/>
    <cellStyle name="40% - Акцент3 2 2 2 3" xfId="13793"/>
    <cellStyle name="40% - Акцент3 2 2 3" xfId="13794"/>
    <cellStyle name="40% - Акцент3 2 2 3 2" xfId="13795"/>
    <cellStyle name="40% - Акцент3 2 2 3 2 2" xfId="13796"/>
    <cellStyle name="40% - Акцент3 2 2 3 3" xfId="13797"/>
    <cellStyle name="40% - Акцент3 2 2 4" xfId="13798"/>
    <cellStyle name="40% - Акцент3 2 2 4 2" xfId="13799"/>
    <cellStyle name="40% - Акцент3 2 2 5" xfId="13800"/>
    <cellStyle name="40% - Акцент3 2 20" xfId="13801"/>
    <cellStyle name="40% - Акцент3 2 20 2" xfId="13802"/>
    <cellStyle name="40% - Акцент3 2 20 2 2" xfId="13803"/>
    <cellStyle name="40% - Акцент3 2 20 3" xfId="13804"/>
    <cellStyle name="40% - Акцент3 2 21" xfId="13805"/>
    <cellStyle name="40% - Акцент3 2 21 2" xfId="13806"/>
    <cellStyle name="40% - Акцент3 2 21 2 2" xfId="13807"/>
    <cellStyle name="40% - Акцент3 2 21 3" xfId="13808"/>
    <cellStyle name="40% - Акцент3 2 22" xfId="13809"/>
    <cellStyle name="40% - Акцент3 2 22 2" xfId="13810"/>
    <cellStyle name="40% - Акцент3 2 22 2 2" xfId="13811"/>
    <cellStyle name="40% - Акцент3 2 22 3" xfId="13812"/>
    <cellStyle name="40% - Акцент3 2 23" xfId="13813"/>
    <cellStyle name="40% - Акцент3 2 23 2" xfId="13814"/>
    <cellStyle name="40% - Акцент3 2 23 2 2" xfId="13815"/>
    <cellStyle name="40% - Акцент3 2 23 3" xfId="13816"/>
    <cellStyle name="40% - Акцент3 2 24" xfId="13817"/>
    <cellStyle name="40% - Акцент3 2 24 2" xfId="13818"/>
    <cellStyle name="40% - Акцент3 2 24 2 2" xfId="13819"/>
    <cellStyle name="40% - Акцент3 2 24 3" xfId="13820"/>
    <cellStyle name="40% - Акцент3 2 25" xfId="13821"/>
    <cellStyle name="40% - Акцент3 2 25 2" xfId="13822"/>
    <cellStyle name="40% - Акцент3 2 26" xfId="13823"/>
    <cellStyle name="40% - Акцент3 2 3" xfId="13824"/>
    <cellStyle name="40% - Акцент3 2 3 2" xfId="13825"/>
    <cellStyle name="40% - Акцент3 2 3 2 2" xfId="13826"/>
    <cellStyle name="40% - Акцент3 2 3 2 2 2" xfId="13827"/>
    <cellStyle name="40% - Акцент3 2 3 2 3" xfId="13828"/>
    <cellStyle name="40% - Акцент3 2 3 3" xfId="13829"/>
    <cellStyle name="40% - Акцент3 2 3 3 2" xfId="13830"/>
    <cellStyle name="40% - Акцент3 2 3 3 2 2" xfId="13831"/>
    <cellStyle name="40% - Акцент3 2 3 3 3" xfId="13832"/>
    <cellStyle name="40% - Акцент3 2 3 4" xfId="13833"/>
    <cellStyle name="40% - Акцент3 2 3 4 2" xfId="13834"/>
    <cellStyle name="40% - Акцент3 2 3 5" xfId="13835"/>
    <cellStyle name="40% - Акцент3 2 4" xfId="13836"/>
    <cellStyle name="40% - Акцент3 2 4 2" xfId="13837"/>
    <cellStyle name="40% - Акцент3 2 4 2 2" xfId="13838"/>
    <cellStyle name="40% - Акцент3 2 4 2 2 2" xfId="13839"/>
    <cellStyle name="40% - Акцент3 2 4 2 3" xfId="13840"/>
    <cellStyle name="40% - Акцент3 2 4 3" xfId="13841"/>
    <cellStyle name="40% - Акцент3 2 4 3 2" xfId="13842"/>
    <cellStyle name="40% - Акцент3 2 4 3 2 2" xfId="13843"/>
    <cellStyle name="40% - Акцент3 2 4 3 3" xfId="13844"/>
    <cellStyle name="40% - Акцент3 2 4 4" xfId="13845"/>
    <cellStyle name="40% - Акцент3 2 4 4 2" xfId="13846"/>
    <cellStyle name="40% - Акцент3 2 4 5" xfId="13847"/>
    <cellStyle name="40% - Акцент3 2 5" xfId="13848"/>
    <cellStyle name="40% - Акцент3 2 5 2" xfId="13849"/>
    <cellStyle name="40% - Акцент3 2 5 2 2" xfId="13850"/>
    <cellStyle name="40% - Акцент3 2 5 2 2 2" xfId="13851"/>
    <cellStyle name="40% - Акцент3 2 5 2 3" xfId="13852"/>
    <cellStyle name="40% - Акцент3 2 5 3" xfId="13853"/>
    <cellStyle name="40% - Акцент3 2 5 3 2" xfId="13854"/>
    <cellStyle name="40% - Акцент3 2 5 3 2 2" xfId="13855"/>
    <cellStyle name="40% - Акцент3 2 5 3 3" xfId="13856"/>
    <cellStyle name="40% - Акцент3 2 5 4" xfId="13857"/>
    <cellStyle name="40% - Акцент3 2 5 4 2" xfId="13858"/>
    <cellStyle name="40% - Акцент3 2 5 5" xfId="13859"/>
    <cellStyle name="40% - Акцент3 2 6" xfId="13860"/>
    <cellStyle name="40% - Акцент3 2 6 2" xfId="13861"/>
    <cellStyle name="40% - Акцент3 2 6 2 2" xfId="13862"/>
    <cellStyle name="40% - Акцент3 2 6 3" xfId="13863"/>
    <cellStyle name="40% - Акцент3 2 7" xfId="13864"/>
    <cellStyle name="40% - Акцент3 2 7 2" xfId="13865"/>
    <cellStyle name="40% - Акцент3 2 7 2 2" xfId="13866"/>
    <cellStyle name="40% - Акцент3 2 7 3" xfId="13867"/>
    <cellStyle name="40% - Акцент3 2 8" xfId="13868"/>
    <cellStyle name="40% - Акцент3 2 8 2" xfId="13869"/>
    <cellStyle name="40% - Акцент3 2 8 2 2" xfId="13870"/>
    <cellStyle name="40% - Акцент3 2 8 3" xfId="13871"/>
    <cellStyle name="40% - Акцент3 2 9" xfId="13872"/>
    <cellStyle name="40% - Акцент3 2 9 2" xfId="13873"/>
    <cellStyle name="40% - Акцент3 2 9 2 2" xfId="13874"/>
    <cellStyle name="40% - Акцент3 2 9 3" xfId="13875"/>
    <cellStyle name="40% - Акцент3 20" xfId="13876"/>
    <cellStyle name="40% - Акцент3 20 2" xfId="13877"/>
    <cellStyle name="40% - Акцент3 20 2 2" xfId="13878"/>
    <cellStyle name="40% - Акцент3 20 2 2 2" xfId="13879"/>
    <cellStyle name="40% - Акцент3 20 2 3" xfId="13880"/>
    <cellStyle name="40% - Акцент3 20 3" xfId="13881"/>
    <cellStyle name="40% - Акцент3 20 3 2" xfId="13882"/>
    <cellStyle name="40% - Акцент3 20 3 2 2" xfId="13883"/>
    <cellStyle name="40% - Акцент3 20 3 3" xfId="13884"/>
    <cellStyle name="40% - Акцент3 20 4" xfId="13885"/>
    <cellStyle name="40% - Акцент3 20 4 2" xfId="13886"/>
    <cellStyle name="40% - Акцент3 20 5" xfId="13887"/>
    <cellStyle name="40% - Акцент3 21" xfId="13888"/>
    <cellStyle name="40% - Акцент3 21 2" xfId="13889"/>
    <cellStyle name="40% - Акцент3 21 2 2" xfId="13890"/>
    <cellStyle name="40% - Акцент3 21 2 2 2" xfId="13891"/>
    <cellStyle name="40% - Акцент3 21 2 3" xfId="13892"/>
    <cellStyle name="40% - Акцент3 21 3" xfId="13893"/>
    <cellStyle name="40% - Акцент3 21 3 2" xfId="13894"/>
    <cellStyle name="40% - Акцент3 21 3 2 2" xfId="13895"/>
    <cellStyle name="40% - Акцент3 21 3 3" xfId="13896"/>
    <cellStyle name="40% - Акцент3 21 4" xfId="13897"/>
    <cellStyle name="40% - Акцент3 21 4 2" xfId="13898"/>
    <cellStyle name="40% - Акцент3 21 5" xfId="13899"/>
    <cellStyle name="40% - Акцент3 22" xfId="13900"/>
    <cellStyle name="40% - Акцент3 22 2" xfId="13901"/>
    <cellStyle name="40% - Акцент3 22 2 2" xfId="13902"/>
    <cellStyle name="40% - Акцент3 22 2 2 2" xfId="13903"/>
    <cellStyle name="40% - Акцент3 22 2 3" xfId="13904"/>
    <cellStyle name="40% - Акцент3 22 3" xfId="13905"/>
    <cellStyle name="40% - Акцент3 22 3 2" xfId="13906"/>
    <cellStyle name="40% - Акцент3 22 3 2 2" xfId="13907"/>
    <cellStyle name="40% - Акцент3 22 3 3" xfId="13908"/>
    <cellStyle name="40% - Акцент3 22 4" xfId="13909"/>
    <cellStyle name="40% - Акцент3 22 4 2" xfId="13910"/>
    <cellStyle name="40% - Акцент3 22 5" xfId="13911"/>
    <cellStyle name="40% - Акцент3 23" xfId="13912"/>
    <cellStyle name="40% - Акцент3 23 2" xfId="13913"/>
    <cellStyle name="40% - Акцент3 23 2 2" xfId="13914"/>
    <cellStyle name="40% - Акцент3 23 2 2 2" xfId="13915"/>
    <cellStyle name="40% - Акцент3 23 2 3" xfId="13916"/>
    <cellStyle name="40% - Акцент3 23 3" xfId="13917"/>
    <cellStyle name="40% - Акцент3 23 3 2" xfId="13918"/>
    <cellStyle name="40% - Акцент3 23 3 2 2" xfId="13919"/>
    <cellStyle name="40% - Акцент3 23 3 3" xfId="13920"/>
    <cellStyle name="40% - Акцент3 23 4" xfId="13921"/>
    <cellStyle name="40% - Акцент3 23 4 2" xfId="13922"/>
    <cellStyle name="40% - Акцент3 23 5" xfId="13923"/>
    <cellStyle name="40% - Акцент3 24" xfId="13924"/>
    <cellStyle name="40% - Акцент3 24 2" xfId="13925"/>
    <cellStyle name="40% - Акцент3 24 2 2" xfId="13926"/>
    <cellStyle name="40% - Акцент3 24 2 2 2" xfId="13927"/>
    <cellStyle name="40% - Акцент3 24 2 3" xfId="13928"/>
    <cellStyle name="40% - Акцент3 24 3" xfId="13929"/>
    <cellStyle name="40% - Акцент3 24 3 2" xfId="13930"/>
    <cellStyle name="40% - Акцент3 24 3 2 2" xfId="13931"/>
    <cellStyle name="40% - Акцент3 24 3 3" xfId="13932"/>
    <cellStyle name="40% - Акцент3 24 4" xfId="13933"/>
    <cellStyle name="40% - Акцент3 24 4 2" xfId="13934"/>
    <cellStyle name="40% - Акцент3 24 5" xfId="13935"/>
    <cellStyle name="40% - Акцент3 25" xfId="13936"/>
    <cellStyle name="40% - Акцент3 25 2" xfId="13937"/>
    <cellStyle name="40% - Акцент3 25 2 2" xfId="13938"/>
    <cellStyle name="40% - Акцент3 25 2 2 2" xfId="13939"/>
    <cellStyle name="40% - Акцент3 25 2 3" xfId="13940"/>
    <cellStyle name="40% - Акцент3 25 3" xfId="13941"/>
    <cellStyle name="40% - Акцент3 25 3 2" xfId="13942"/>
    <cellStyle name="40% - Акцент3 25 3 2 2" xfId="13943"/>
    <cellStyle name="40% - Акцент3 25 3 3" xfId="13944"/>
    <cellStyle name="40% - Акцент3 25 4" xfId="13945"/>
    <cellStyle name="40% - Акцент3 25 4 2" xfId="13946"/>
    <cellStyle name="40% - Акцент3 25 5" xfId="13947"/>
    <cellStyle name="40% - Акцент3 26" xfId="13948"/>
    <cellStyle name="40% - Акцент3 26 2" xfId="13949"/>
    <cellStyle name="40% - Акцент3 26 2 2" xfId="13950"/>
    <cellStyle name="40% - Акцент3 26 2 2 2" xfId="13951"/>
    <cellStyle name="40% - Акцент3 26 2 3" xfId="13952"/>
    <cellStyle name="40% - Акцент3 26 3" xfId="13953"/>
    <cellStyle name="40% - Акцент3 26 3 2" xfId="13954"/>
    <cellStyle name="40% - Акцент3 26 3 2 2" xfId="13955"/>
    <cellStyle name="40% - Акцент3 26 3 3" xfId="13956"/>
    <cellStyle name="40% - Акцент3 26 4" xfId="13957"/>
    <cellStyle name="40% - Акцент3 26 4 2" xfId="13958"/>
    <cellStyle name="40% - Акцент3 26 5" xfId="13959"/>
    <cellStyle name="40% - Акцент3 27" xfId="13960"/>
    <cellStyle name="40% - Акцент3 27 2" xfId="13961"/>
    <cellStyle name="40% - Акцент3 27 2 2" xfId="13962"/>
    <cellStyle name="40% - Акцент3 27 2 2 2" xfId="13963"/>
    <cellStyle name="40% - Акцент3 27 2 3" xfId="13964"/>
    <cellStyle name="40% - Акцент3 27 3" xfId="13965"/>
    <cellStyle name="40% - Акцент3 27 3 2" xfId="13966"/>
    <cellStyle name="40% - Акцент3 27 3 2 2" xfId="13967"/>
    <cellStyle name="40% - Акцент3 27 3 3" xfId="13968"/>
    <cellStyle name="40% - Акцент3 27 4" xfId="13969"/>
    <cellStyle name="40% - Акцент3 27 4 2" xfId="13970"/>
    <cellStyle name="40% - Акцент3 27 5" xfId="13971"/>
    <cellStyle name="40% - Акцент3 28" xfId="13972"/>
    <cellStyle name="40% - Акцент3 28 2" xfId="13973"/>
    <cellStyle name="40% - Акцент3 28 2 2" xfId="13974"/>
    <cellStyle name="40% - Акцент3 28 2 2 2" xfId="13975"/>
    <cellStyle name="40% - Акцент3 28 2 3" xfId="13976"/>
    <cellStyle name="40% - Акцент3 28 3" xfId="13977"/>
    <cellStyle name="40% - Акцент3 28 3 2" xfId="13978"/>
    <cellStyle name="40% - Акцент3 28 3 2 2" xfId="13979"/>
    <cellStyle name="40% - Акцент3 28 3 3" xfId="13980"/>
    <cellStyle name="40% - Акцент3 28 4" xfId="13981"/>
    <cellStyle name="40% - Акцент3 28 4 2" xfId="13982"/>
    <cellStyle name="40% - Акцент3 28 5" xfId="13983"/>
    <cellStyle name="40% - Акцент3 29" xfId="13984"/>
    <cellStyle name="40% - Акцент3 29 2" xfId="13985"/>
    <cellStyle name="40% - Акцент3 29 2 2" xfId="13986"/>
    <cellStyle name="40% - Акцент3 29 2 2 2" xfId="13987"/>
    <cellStyle name="40% - Акцент3 29 2 3" xfId="13988"/>
    <cellStyle name="40% - Акцент3 29 3" xfId="13989"/>
    <cellStyle name="40% - Акцент3 29 3 2" xfId="13990"/>
    <cellStyle name="40% - Акцент3 29 3 2 2" xfId="13991"/>
    <cellStyle name="40% - Акцент3 29 3 3" xfId="13992"/>
    <cellStyle name="40% - Акцент3 29 4" xfId="13993"/>
    <cellStyle name="40% - Акцент3 29 4 2" xfId="13994"/>
    <cellStyle name="40% - Акцент3 29 5" xfId="13995"/>
    <cellStyle name="40% - Акцент3 3" xfId="13996"/>
    <cellStyle name="40% - Акцент3 3 2" xfId="13997"/>
    <cellStyle name="40% - Акцент3 3 2 2" xfId="13998"/>
    <cellStyle name="40% - Акцент3 3 2 2 2" xfId="13999"/>
    <cellStyle name="40% - Акцент3 3 2 2 2 2" xfId="14000"/>
    <cellStyle name="40% - Акцент3 3 2 2 3" xfId="14001"/>
    <cellStyle name="40% - Акцент3 3 2 3" xfId="14002"/>
    <cellStyle name="40% - Акцент3 3 2 3 2" xfId="14003"/>
    <cellStyle name="40% - Акцент3 3 2 3 2 2" xfId="14004"/>
    <cellStyle name="40% - Акцент3 3 2 3 3" xfId="14005"/>
    <cellStyle name="40% - Акцент3 3 2 4" xfId="14006"/>
    <cellStyle name="40% - Акцент3 3 2 4 2" xfId="14007"/>
    <cellStyle name="40% - Акцент3 3 2 5" xfId="14008"/>
    <cellStyle name="40% - Акцент3 3 3" xfId="14009"/>
    <cellStyle name="40% - Акцент3 3 3 2" xfId="14010"/>
    <cellStyle name="40% - Акцент3 3 3 2 2" xfId="14011"/>
    <cellStyle name="40% - Акцент3 3 3 2 2 2" xfId="14012"/>
    <cellStyle name="40% - Акцент3 3 3 2 3" xfId="14013"/>
    <cellStyle name="40% - Акцент3 3 3 3" xfId="14014"/>
    <cellStyle name="40% - Акцент3 3 3 3 2" xfId="14015"/>
    <cellStyle name="40% - Акцент3 3 3 3 2 2" xfId="14016"/>
    <cellStyle name="40% - Акцент3 3 3 3 3" xfId="14017"/>
    <cellStyle name="40% - Акцент3 3 3 4" xfId="14018"/>
    <cellStyle name="40% - Акцент3 3 3 4 2" xfId="14019"/>
    <cellStyle name="40% - Акцент3 3 3 5" xfId="14020"/>
    <cellStyle name="40% - Акцент3 3 4" xfId="14021"/>
    <cellStyle name="40% - Акцент3 3 4 2" xfId="14022"/>
    <cellStyle name="40% - Акцент3 3 4 2 2" xfId="14023"/>
    <cellStyle name="40% - Акцент3 3 4 2 2 2" xfId="14024"/>
    <cellStyle name="40% - Акцент3 3 4 2 3" xfId="14025"/>
    <cellStyle name="40% - Акцент3 3 4 3" xfId="14026"/>
    <cellStyle name="40% - Акцент3 3 4 3 2" xfId="14027"/>
    <cellStyle name="40% - Акцент3 3 4 3 2 2" xfId="14028"/>
    <cellStyle name="40% - Акцент3 3 4 3 3" xfId="14029"/>
    <cellStyle name="40% - Акцент3 3 4 4" xfId="14030"/>
    <cellStyle name="40% - Акцент3 3 4 4 2" xfId="14031"/>
    <cellStyle name="40% - Акцент3 3 4 5" xfId="14032"/>
    <cellStyle name="40% - Акцент3 3 5" xfId="14033"/>
    <cellStyle name="40% - Акцент3 3 5 2" xfId="14034"/>
    <cellStyle name="40% - Акцент3 3 5 2 2" xfId="14035"/>
    <cellStyle name="40% - Акцент3 3 5 2 2 2" xfId="14036"/>
    <cellStyle name="40% - Акцент3 3 5 2 3" xfId="14037"/>
    <cellStyle name="40% - Акцент3 3 5 3" xfId="14038"/>
    <cellStyle name="40% - Акцент3 3 5 3 2" xfId="14039"/>
    <cellStyle name="40% - Акцент3 3 5 3 2 2" xfId="14040"/>
    <cellStyle name="40% - Акцент3 3 5 3 3" xfId="14041"/>
    <cellStyle name="40% - Акцент3 3 5 4" xfId="14042"/>
    <cellStyle name="40% - Акцент3 3 5 4 2" xfId="14043"/>
    <cellStyle name="40% - Акцент3 3 5 5" xfId="14044"/>
    <cellStyle name="40% - Акцент3 3 6" xfId="14045"/>
    <cellStyle name="40% - Акцент3 3 6 2" xfId="14046"/>
    <cellStyle name="40% - Акцент3 3 6 2 2" xfId="14047"/>
    <cellStyle name="40% - Акцент3 3 6 3" xfId="14048"/>
    <cellStyle name="40% - Акцент3 3 7" xfId="14049"/>
    <cellStyle name="40% - Акцент3 3 7 2" xfId="14050"/>
    <cellStyle name="40% - Акцент3 3 7 2 2" xfId="14051"/>
    <cellStyle name="40% - Акцент3 3 7 3" xfId="14052"/>
    <cellStyle name="40% - Акцент3 3 8" xfId="14053"/>
    <cellStyle name="40% - Акцент3 3 8 2" xfId="14054"/>
    <cellStyle name="40% - Акцент3 3 9" xfId="14055"/>
    <cellStyle name="40% - Акцент3 30" xfId="14056"/>
    <cellStyle name="40% - Акцент3 30 2" xfId="14057"/>
    <cellStyle name="40% - Акцент3 30 2 2" xfId="14058"/>
    <cellStyle name="40% - Акцент3 30 2 2 2" xfId="14059"/>
    <cellStyle name="40% - Акцент3 30 2 3" xfId="14060"/>
    <cellStyle name="40% - Акцент3 30 3" xfId="14061"/>
    <cellStyle name="40% - Акцент3 30 3 2" xfId="14062"/>
    <cellStyle name="40% - Акцент3 30 3 2 2" xfId="14063"/>
    <cellStyle name="40% - Акцент3 30 3 3" xfId="14064"/>
    <cellStyle name="40% - Акцент3 30 4" xfId="14065"/>
    <cellStyle name="40% - Акцент3 30 4 2" xfId="14066"/>
    <cellStyle name="40% - Акцент3 30 5" xfId="14067"/>
    <cellStyle name="40% - Акцент3 31" xfId="14068"/>
    <cellStyle name="40% - Акцент3 31 2" xfId="14069"/>
    <cellStyle name="40% - Акцент3 31 2 2" xfId="14070"/>
    <cellStyle name="40% - Акцент3 31 2 2 2" xfId="14071"/>
    <cellStyle name="40% - Акцент3 31 2 3" xfId="14072"/>
    <cellStyle name="40% - Акцент3 31 3" xfId="14073"/>
    <cellStyle name="40% - Акцент3 31 3 2" xfId="14074"/>
    <cellStyle name="40% - Акцент3 31 3 2 2" xfId="14075"/>
    <cellStyle name="40% - Акцент3 31 3 3" xfId="14076"/>
    <cellStyle name="40% - Акцент3 31 4" xfId="14077"/>
    <cellStyle name="40% - Акцент3 31 4 2" xfId="14078"/>
    <cellStyle name="40% - Акцент3 31 5" xfId="14079"/>
    <cellStyle name="40% - Акцент3 32" xfId="14080"/>
    <cellStyle name="40% - Акцент3 32 2" xfId="14081"/>
    <cellStyle name="40% - Акцент3 32 2 2" xfId="14082"/>
    <cellStyle name="40% - Акцент3 32 2 2 2" xfId="14083"/>
    <cellStyle name="40% - Акцент3 32 2 3" xfId="14084"/>
    <cellStyle name="40% - Акцент3 32 3" xfId="14085"/>
    <cellStyle name="40% - Акцент3 32 3 2" xfId="14086"/>
    <cellStyle name="40% - Акцент3 32 3 2 2" xfId="14087"/>
    <cellStyle name="40% - Акцент3 32 3 3" xfId="14088"/>
    <cellStyle name="40% - Акцент3 32 4" xfId="14089"/>
    <cellStyle name="40% - Акцент3 32 4 2" xfId="14090"/>
    <cellStyle name="40% - Акцент3 32 5" xfId="14091"/>
    <cellStyle name="40% - Акцент3 33" xfId="14092"/>
    <cellStyle name="40% - Акцент3 33 2" xfId="14093"/>
    <cellStyle name="40% - Акцент3 33 2 2" xfId="14094"/>
    <cellStyle name="40% - Акцент3 33 2 2 2" xfId="14095"/>
    <cellStyle name="40% - Акцент3 33 2 3" xfId="14096"/>
    <cellStyle name="40% - Акцент3 33 3" xfId="14097"/>
    <cellStyle name="40% - Акцент3 33 3 2" xfId="14098"/>
    <cellStyle name="40% - Акцент3 33 3 2 2" xfId="14099"/>
    <cellStyle name="40% - Акцент3 33 3 3" xfId="14100"/>
    <cellStyle name="40% - Акцент3 33 4" xfId="14101"/>
    <cellStyle name="40% - Акцент3 33 4 2" xfId="14102"/>
    <cellStyle name="40% - Акцент3 33 5" xfId="14103"/>
    <cellStyle name="40% - Акцент3 34" xfId="14104"/>
    <cellStyle name="40% - Акцент3 34 2" xfId="14105"/>
    <cellStyle name="40% - Акцент3 34 2 2" xfId="14106"/>
    <cellStyle name="40% - Акцент3 34 2 2 2" xfId="14107"/>
    <cellStyle name="40% - Акцент3 34 2 3" xfId="14108"/>
    <cellStyle name="40% - Акцент3 34 3" xfId="14109"/>
    <cellStyle name="40% - Акцент3 34 3 2" xfId="14110"/>
    <cellStyle name="40% - Акцент3 34 3 2 2" xfId="14111"/>
    <cellStyle name="40% - Акцент3 34 3 3" xfId="14112"/>
    <cellStyle name="40% - Акцент3 34 4" xfId="14113"/>
    <cellStyle name="40% - Акцент3 34 4 2" xfId="14114"/>
    <cellStyle name="40% - Акцент3 34 5" xfId="14115"/>
    <cellStyle name="40% - Акцент3 35" xfId="14116"/>
    <cellStyle name="40% - Акцент3 35 2" xfId="14117"/>
    <cellStyle name="40% - Акцент3 35 2 2" xfId="14118"/>
    <cellStyle name="40% - Акцент3 35 2 2 2" xfId="14119"/>
    <cellStyle name="40% - Акцент3 35 2 3" xfId="14120"/>
    <cellStyle name="40% - Акцент3 35 3" xfId="14121"/>
    <cellStyle name="40% - Акцент3 35 3 2" xfId="14122"/>
    <cellStyle name="40% - Акцент3 35 3 2 2" xfId="14123"/>
    <cellStyle name="40% - Акцент3 35 3 3" xfId="14124"/>
    <cellStyle name="40% - Акцент3 35 4" xfId="14125"/>
    <cellStyle name="40% - Акцент3 35 4 2" xfId="14126"/>
    <cellStyle name="40% - Акцент3 35 5" xfId="14127"/>
    <cellStyle name="40% - Акцент3 36" xfId="14128"/>
    <cellStyle name="40% - Акцент3 36 2" xfId="14129"/>
    <cellStyle name="40% - Акцент3 36 2 2" xfId="14130"/>
    <cellStyle name="40% - Акцент3 36 2 2 2" xfId="14131"/>
    <cellStyle name="40% - Акцент3 36 2 3" xfId="14132"/>
    <cellStyle name="40% - Акцент3 36 3" xfId="14133"/>
    <cellStyle name="40% - Акцент3 36 3 2" xfId="14134"/>
    <cellStyle name="40% - Акцент3 36 3 2 2" xfId="14135"/>
    <cellStyle name="40% - Акцент3 36 3 3" xfId="14136"/>
    <cellStyle name="40% - Акцент3 36 4" xfId="14137"/>
    <cellStyle name="40% - Акцент3 36 4 2" xfId="14138"/>
    <cellStyle name="40% - Акцент3 36 5" xfId="14139"/>
    <cellStyle name="40% - Акцент3 37" xfId="14140"/>
    <cellStyle name="40% - Акцент3 37 2" xfId="14141"/>
    <cellStyle name="40% - Акцент3 37 2 2" xfId="14142"/>
    <cellStyle name="40% - Акцент3 37 2 2 2" xfId="14143"/>
    <cellStyle name="40% - Акцент3 37 2 3" xfId="14144"/>
    <cellStyle name="40% - Акцент3 37 3" xfId="14145"/>
    <cellStyle name="40% - Акцент3 37 3 2" xfId="14146"/>
    <cellStyle name="40% - Акцент3 37 3 2 2" xfId="14147"/>
    <cellStyle name="40% - Акцент3 37 3 3" xfId="14148"/>
    <cellStyle name="40% - Акцент3 37 4" xfId="14149"/>
    <cellStyle name="40% - Акцент3 37 4 2" xfId="14150"/>
    <cellStyle name="40% - Акцент3 37 5" xfId="14151"/>
    <cellStyle name="40% - Акцент3 38" xfId="14152"/>
    <cellStyle name="40% - Акцент3 38 2" xfId="14153"/>
    <cellStyle name="40% - Акцент3 38 2 2" xfId="14154"/>
    <cellStyle name="40% - Акцент3 38 2 2 2" xfId="14155"/>
    <cellStyle name="40% - Акцент3 38 2 3" xfId="14156"/>
    <cellStyle name="40% - Акцент3 38 3" xfId="14157"/>
    <cellStyle name="40% - Акцент3 38 3 2" xfId="14158"/>
    <cellStyle name="40% - Акцент3 38 3 2 2" xfId="14159"/>
    <cellStyle name="40% - Акцент3 38 3 3" xfId="14160"/>
    <cellStyle name="40% - Акцент3 38 4" xfId="14161"/>
    <cellStyle name="40% - Акцент3 38 4 2" xfId="14162"/>
    <cellStyle name="40% - Акцент3 38 5" xfId="14163"/>
    <cellStyle name="40% - Акцент3 39" xfId="14164"/>
    <cellStyle name="40% - Акцент3 39 2" xfId="14165"/>
    <cellStyle name="40% - Акцент3 39 2 2" xfId="14166"/>
    <cellStyle name="40% - Акцент3 39 2 2 2" xfId="14167"/>
    <cellStyle name="40% - Акцент3 39 2 3" xfId="14168"/>
    <cellStyle name="40% - Акцент3 39 3" xfId="14169"/>
    <cellStyle name="40% - Акцент3 39 3 2" xfId="14170"/>
    <cellStyle name="40% - Акцент3 39 3 2 2" xfId="14171"/>
    <cellStyle name="40% - Акцент3 39 3 3" xfId="14172"/>
    <cellStyle name="40% - Акцент3 39 4" xfId="14173"/>
    <cellStyle name="40% - Акцент3 39 4 2" xfId="14174"/>
    <cellStyle name="40% - Акцент3 39 5" xfId="14175"/>
    <cellStyle name="40% - Акцент3 4" xfId="14176"/>
    <cellStyle name="40% - Акцент3 4 2" xfId="14177"/>
    <cellStyle name="40% - Акцент3 4 2 2" xfId="14178"/>
    <cellStyle name="40% - Акцент3 4 2 2 2" xfId="14179"/>
    <cellStyle name="40% - Акцент3 4 2 2 2 2" xfId="14180"/>
    <cellStyle name="40% - Акцент3 4 2 2 3" xfId="14181"/>
    <cellStyle name="40% - Акцент3 4 2 3" xfId="14182"/>
    <cellStyle name="40% - Акцент3 4 2 3 2" xfId="14183"/>
    <cellStyle name="40% - Акцент3 4 2 3 2 2" xfId="14184"/>
    <cellStyle name="40% - Акцент3 4 2 3 3" xfId="14185"/>
    <cellStyle name="40% - Акцент3 4 2 4" xfId="14186"/>
    <cellStyle name="40% - Акцент3 4 2 4 2" xfId="14187"/>
    <cellStyle name="40% - Акцент3 4 2 5" xfId="14188"/>
    <cellStyle name="40% - Акцент3 4 3" xfId="14189"/>
    <cellStyle name="40% - Акцент3 4 3 2" xfId="14190"/>
    <cellStyle name="40% - Акцент3 4 3 2 2" xfId="14191"/>
    <cellStyle name="40% - Акцент3 4 3 2 2 2" xfId="14192"/>
    <cellStyle name="40% - Акцент3 4 3 2 3" xfId="14193"/>
    <cellStyle name="40% - Акцент3 4 3 3" xfId="14194"/>
    <cellStyle name="40% - Акцент3 4 3 3 2" xfId="14195"/>
    <cellStyle name="40% - Акцент3 4 3 3 2 2" xfId="14196"/>
    <cellStyle name="40% - Акцент3 4 3 3 3" xfId="14197"/>
    <cellStyle name="40% - Акцент3 4 3 4" xfId="14198"/>
    <cellStyle name="40% - Акцент3 4 3 4 2" xfId="14199"/>
    <cellStyle name="40% - Акцент3 4 3 5" xfId="14200"/>
    <cellStyle name="40% - Акцент3 4 4" xfId="14201"/>
    <cellStyle name="40% - Акцент3 4 4 2" xfId="14202"/>
    <cellStyle name="40% - Акцент3 4 4 2 2" xfId="14203"/>
    <cellStyle name="40% - Акцент3 4 4 2 2 2" xfId="14204"/>
    <cellStyle name="40% - Акцент3 4 4 2 3" xfId="14205"/>
    <cellStyle name="40% - Акцент3 4 4 3" xfId="14206"/>
    <cellStyle name="40% - Акцент3 4 4 3 2" xfId="14207"/>
    <cellStyle name="40% - Акцент3 4 4 3 2 2" xfId="14208"/>
    <cellStyle name="40% - Акцент3 4 4 3 3" xfId="14209"/>
    <cellStyle name="40% - Акцент3 4 4 4" xfId="14210"/>
    <cellStyle name="40% - Акцент3 4 4 4 2" xfId="14211"/>
    <cellStyle name="40% - Акцент3 4 4 5" xfId="14212"/>
    <cellStyle name="40% - Акцент3 4 5" xfId="14213"/>
    <cellStyle name="40% - Акцент3 4 5 2" xfId="14214"/>
    <cellStyle name="40% - Акцент3 4 5 2 2" xfId="14215"/>
    <cellStyle name="40% - Акцент3 4 5 2 2 2" xfId="14216"/>
    <cellStyle name="40% - Акцент3 4 5 2 3" xfId="14217"/>
    <cellStyle name="40% - Акцент3 4 5 3" xfId="14218"/>
    <cellStyle name="40% - Акцент3 4 5 3 2" xfId="14219"/>
    <cellStyle name="40% - Акцент3 4 5 3 2 2" xfId="14220"/>
    <cellStyle name="40% - Акцент3 4 5 3 3" xfId="14221"/>
    <cellStyle name="40% - Акцент3 4 5 4" xfId="14222"/>
    <cellStyle name="40% - Акцент3 4 5 4 2" xfId="14223"/>
    <cellStyle name="40% - Акцент3 4 5 5" xfId="14224"/>
    <cellStyle name="40% - Акцент3 4 6" xfId="14225"/>
    <cellStyle name="40% - Акцент3 4 6 2" xfId="14226"/>
    <cellStyle name="40% - Акцент3 4 6 2 2" xfId="14227"/>
    <cellStyle name="40% - Акцент3 4 6 3" xfId="14228"/>
    <cellStyle name="40% - Акцент3 4 7" xfId="14229"/>
    <cellStyle name="40% - Акцент3 4 7 2" xfId="14230"/>
    <cellStyle name="40% - Акцент3 4 7 2 2" xfId="14231"/>
    <cellStyle name="40% - Акцент3 4 7 3" xfId="14232"/>
    <cellStyle name="40% - Акцент3 4 8" xfId="14233"/>
    <cellStyle name="40% - Акцент3 4 8 2" xfId="14234"/>
    <cellStyle name="40% - Акцент3 4 9" xfId="14235"/>
    <cellStyle name="40% - Акцент3 40" xfId="14236"/>
    <cellStyle name="40% - Акцент3 40 2" xfId="14237"/>
    <cellStyle name="40% - Акцент3 40 2 2" xfId="14238"/>
    <cellStyle name="40% - Акцент3 40 2 2 2" xfId="14239"/>
    <cellStyle name="40% - Акцент3 40 2 3" xfId="14240"/>
    <cellStyle name="40% - Акцент3 40 3" xfId="14241"/>
    <cellStyle name="40% - Акцент3 40 3 2" xfId="14242"/>
    <cellStyle name="40% - Акцент3 40 3 2 2" xfId="14243"/>
    <cellStyle name="40% - Акцент3 40 3 3" xfId="14244"/>
    <cellStyle name="40% - Акцент3 40 4" xfId="14245"/>
    <cellStyle name="40% - Акцент3 40 4 2" xfId="14246"/>
    <cellStyle name="40% - Акцент3 40 5" xfId="14247"/>
    <cellStyle name="40% - Акцент3 41" xfId="14248"/>
    <cellStyle name="40% - Акцент3 41 2" xfId="14249"/>
    <cellStyle name="40% - Акцент3 41 2 2" xfId="14250"/>
    <cellStyle name="40% - Акцент3 41 2 2 2" xfId="14251"/>
    <cellStyle name="40% - Акцент3 41 2 3" xfId="14252"/>
    <cellStyle name="40% - Акцент3 41 3" xfId="14253"/>
    <cellStyle name="40% - Акцент3 41 3 2" xfId="14254"/>
    <cellStyle name="40% - Акцент3 41 3 2 2" xfId="14255"/>
    <cellStyle name="40% - Акцент3 41 3 3" xfId="14256"/>
    <cellStyle name="40% - Акцент3 41 4" xfId="14257"/>
    <cellStyle name="40% - Акцент3 41 4 2" xfId="14258"/>
    <cellStyle name="40% - Акцент3 41 5" xfId="14259"/>
    <cellStyle name="40% - Акцент3 42" xfId="14260"/>
    <cellStyle name="40% - Акцент3 42 2" xfId="14261"/>
    <cellStyle name="40% - Акцент3 42 2 2" xfId="14262"/>
    <cellStyle name="40% - Акцент3 42 2 2 2" xfId="14263"/>
    <cellStyle name="40% - Акцент3 42 2 3" xfId="14264"/>
    <cellStyle name="40% - Акцент3 42 3" xfId="14265"/>
    <cellStyle name="40% - Акцент3 42 3 2" xfId="14266"/>
    <cellStyle name="40% - Акцент3 42 3 2 2" xfId="14267"/>
    <cellStyle name="40% - Акцент3 42 3 3" xfId="14268"/>
    <cellStyle name="40% - Акцент3 42 4" xfId="14269"/>
    <cellStyle name="40% - Акцент3 42 4 2" xfId="14270"/>
    <cellStyle name="40% - Акцент3 42 5" xfId="14271"/>
    <cellStyle name="40% - Акцент3 43" xfId="14272"/>
    <cellStyle name="40% - Акцент3 43 2" xfId="14273"/>
    <cellStyle name="40% - Акцент3 43 2 2" xfId="14274"/>
    <cellStyle name="40% - Акцент3 43 2 2 2" xfId="14275"/>
    <cellStyle name="40% - Акцент3 43 2 3" xfId="14276"/>
    <cellStyle name="40% - Акцент3 43 3" xfId="14277"/>
    <cellStyle name="40% - Акцент3 43 3 2" xfId="14278"/>
    <cellStyle name="40% - Акцент3 43 3 2 2" xfId="14279"/>
    <cellStyle name="40% - Акцент3 43 3 3" xfId="14280"/>
    <cellStyle name="40% - Акцент3 43 4" xfId="14281"/>
    <cellStyle name="40% - Акцент3 43 4 2" xfId="14282"/>
    <cellStyle name="40% - Акцент3 43 5" xfId="14283"/>
    <cellStyle name="40% - Акцент3 44" xfId="14284"/>
    <cellStyle name="40% - Акцент3 44 2" xfId="14285"/>
    <cellStyle name="40% - Акцент3 44 2 2" xfId="14286"/>
    <cellStyle name="40% - Акцент3 44 2 2 2" xfId="14287"/>
    <cellStyle name="40% - Акцент3 44 2 3" xfId="14288"/>
    <cellStyle name="40% - Акцент3 44 3" xfId="14289"/>
    <cellStyle name="40% - Акцент3 44 3 2" xfId="14290"/>
    <cellStyle name="40% - Акцент3 44 3 2 2" xfId="14291"/>
    <cellStyle name="40% - Акцент3 44 3 3" xfId="14292"/>
    <cellStyle name="40% - Акцент3 44 4" xfId="14293"/>
    <cellStyle name="40% - Акцент3 44 4 2" xfId="14294"/>
    <cellStyle name="40% - Акцент3 44 5" xfId="14295"/>
    <cellStyle name="40% - Акцент3 45" xfId="14296"/>
    <cellStyle name="40% - Акцент3 45 2" xfId="14297"/>
    <cellStyle name="40% - Акцент3 45 2 2" xfId="14298"/>
    <cellStyle name="40% - Акцент3 45 2 2 2" xfId="14299"/>
    <cellStyle name="40% - Акцент3 45 2 3" xfId="14300"/>
    <cellStyle name="40% - Акцент3 45 3" xfId="14301"/>
    <cellStyle name="40% - Акцент3 45 3 2" xfId="14302"/>
    <cellStyle name="40% - Акцент3 45 3 2 2" xfId="14303"/>
    <cellStyle name="40% - Акцент3 45 3 3" xfId="14304"/>
    <cellStyle name="40% - Акцент3 45 4" xfId="14305"/>
    <cellStyle name="40% - Акцент3 45 4 2" xfId="14306"/>
    <cellStyle name="40% - Акцент3 45 5" xfId="14307"/>
    <cellStyle name="40% - Акцент3 46" xfId="14308"/>
    <cellStyle name="40% - Акцент3 46 2" xfId="14309"/>
    <cellStyle name="40% - Акцент3 46 2 2" xfId="14310"/>
    <cellStyle name="40% - Акцент3 46 2 2 2" xfId="14311"/>
    <cellStyle name="40% - Акцент3 46 2 3" xfId="14312"/>
    <cellStyle name="40% - Акцент3 46 3" xfId="14313"/>
    <cellStyle name="40% - Акцент3 46 3 2" xfId="14314"/>
    <cellStyle name="40% - Акцент3 46 3 2 2" xfId="14315"/>
    <cellStyle name="40% - Акцент3 46 3 3" xfId="14316"/>
    <cellStyle name="40% - Акцент3 46 4" xfId="14317"/>
    <cellStyle name="40% - Акцент3 46 4 2" xfId="14318"/>
    <cellStyle name="40% - Акцент3 46 5" xfId="14319"/>
    <cellStyle name="40% - Акцент3 47" xfId="14320"/>
    <cellStyle name="40% - Акцент3 47 2" xfId="14321"/>
    <cellStyle name="40% - Акцент3 47 2 2" xfId="14322"/>
    <cellStyle name="40% - Акцент3 47 2 2 2" xfId="14323"/>
    <cellStyle name="40% - Акцент3 47 2 3" xfId="14324"/>
    <cellStyle name="40% - Акцент3 47 3" xfId="14325"/>
    <cellStyle name="40% - Акцент3 47 3 2" xfId="14326"/>
    <cellStyle name="40% - Акцент3 47 3 2 2" xfId="14327"/>
    <cellStyle name="40% - Акцент3 47 3 3" xfId="14328"/>
    <cellStyle name="40% - Акцент3 47 4" xfId="14329"/>
    <cellStyle name="40% - Акцент3 47 4 2" xfId="14330"/>
    <cellStyle name="40% - Акцент3 47 5" xfId="14331"/>
    <cellStyle name="40% - Акцент3 48" xfId="14332"/>
    <cellStyle name="40% - Акцент3 48 2" xfId="14333"/>
    <cellStyle name="40% - Акцент3 48 2 2" xfId="14334"/>
    <cellStyle name="40% - Акцент3 48 2 2 2" xfId="14335"/>
    <cellStyle name="40% - Акцент3 48 2 3" xfId="14336"/>
    <cellStyle name="40% - Акцент3 48 3" xfId="14337"/>
    <cellStyle name="40% - Акцент3 48 3 2" xfId="14338"/>
    <cellStyle name="40% - Акцент3 48 3 2 2" xfId="14339"/>
    <cellStyle name="40% - Акцент3 48 3 3" xfId="14340"/>
    <cellStyle name="40% - Акцент3 48 4" xfId="14341"/>
    <cellStyle name="40% - Акцент3 48 4 2" xfId="14342"/>
    <cellStyle name="40% - Акцент3 48 5" xfId="14343"/>
    <cellStyle name="40% - Акцент3 49" xfId="14344"/>
    <cellStyle name="40% - Акцент3 49 2" xfId="14345"/>
    <cellStyle name="40% - Акцент3 49 2 2" xfId="14346"/>
    <cellStyle name="40% - Акцент3 49 2 2 2" xfId="14347"/>
    <cellStyle name="40% - Акцент3 49 2 3" xfId="14348"/>
    <cellStyle name="40% - Акцент3 49 3" xfId="14349"/>
    <cellStyle name="40% - Акцент3 49 3 2" xfId="14350"/>
    <cellStyle name="40% - Акцент3 49 3 2 2" xfId="14351"/>
    <cellStyle name="40% - Акцент3 49 3 3" xfId="14352"/>
    <cellStyle name="40% - Акцент3 49 4" xfId="14353"/>
    <cellStyle name="40% - Акцент3 49 4 2" xfId="14354"/>
    <cellStyle name="40% - Акцент3 49 5" xfId="14355"/>
    <cellStyle name="40% - Акцент3 5" xfId="14356"/>
    <cellStyle name="40% - Акцент3 5 2" xfId="14357"/>
    <cellStyle name="40% - Акцент3 5 2 2" xfId="14358"/>
    <cellStyle name="40% - Акцент3 5 2 2 2" xfId="14359"/>
    <cellStyle name="40% - Акцент3 5 2 2 2 2" xfId="14360"/>
    <cellStyle name="40% - Акцент3 5 2 2 3" xfId="14361"/>
    <cellStyle name="40% - Акцент3 5 2 3" xfId="14362"/>
    <cellStyle name="40% - Акцент3 5 2 3 2" xfId="14363"/>
    <cellStyle name="40% - Акцент3 5 2 3 2 2" xfId="14364"/>
    <cellStyle name="40% - Акцент3 5 2 3 3" xfId="14365"/>
    <cellStyle name="40% - Акцент3 5 2 4" xfId="14366"/>
    <cellStyle name="40% - Акцент3 5 2 4 2" xfId="14367"/>
    <cellStyle name="40% - Акцент3 5 2 5" xfId="14368"/>
    <cellStyle name="40% - Акцент3 5 3" xfId="14369"/>
    <cellStyle name="40% - Акцент3 5 3 2" xfId="14370"/>
    <cellStyle name="40% - Акцент3 5 3 2 2" xfId="14371"/>
    <cellStyle name="40% - Акцент3 5 3 2 2 2" xfId="14372"/>
    <cellStyle name="40% - Акцент3 5 3 2 3" xfId="14373"/>
    <cellStyle name="40% - Акцент3 5 3 3" xfId="14374"/>
    <cellStyle name="40% - Акцент3 5 3 3 2" xfId="14375"/>
    <cellStyle name="40% - Акцент3 5 3 3 2 2" xfId="14376"/>
    <cellStyle name="40% - Акцент3 5 3 3 3" xfId="14377"/>
    <cellStyle name="40% - Акцент3 5 3 4" xfId="14378"/>
    <cellStyle name="40% - Акцент3 5 3 4 2" xfId="14379"/>
    <cellStyle name="40% - Акцент3 5 3 5" xfId="14380"/>
    <cellStyle name="40% - Акцент3 5 4" xfId="14381"/>
    <cellStyle name="40% - Акцент3 5 4 2" xfId="14382"/>
    <cellStyle name="40% - Акцент3 5 4 2 2" xfId="14383"/>
    <cellStyle name="40% - Акцент3 5 4 2 2 2" xfId="14384"/>
    <cellStyle name="40% - Акцент3 5 4 2 3" xfId="14385"/>
    <cellStyle name="40% - Акцент3 5 4 3" xfId="14386"/>
    <cellStyle name="40% - Акцент3 5 4 3 2" xfId="14387"/>
    <cellStyle name="40% - Акцент3 5 4 3 2 2" xfId="14388"/>
    <cellStyle name="40% - Акцент3 5 4 3 3" xfId="14389"/>
    <cellStyle name="40% - Акцент3 5 4 4" xfId="14390"/>
    <cellStyle name="40% - Акцент3 5 4 4 2" xfId="14391"/>
    <cellStyle name="40% - Акцент3 5 4 5" xfId="14392"/>
    <cellStyle name="40% - Акцент3 5 5" xfId="14393"/>
    <cellStyle name="40% - Акцент3 5 5 2" xfId="14394"/>
    <cellStyle name="40% - Акцент3 5 5 2 2" xfId="14395"/>
    <cellStyle name="40% - Акцент3 5 5 2 2 2" xfId="14396"/>
    <cellStyle name="40% - Акцент3 5 5 2 3" xfId="14397"/>
    <cellStyle name="40% - Акцент3 5 5 3" xfId="14398"/>
    <cellStyle name="40% - Акцент3 5 5 3 2" xfId="14399"/>
    <cellStyle name="40% - Акцент3 5 5 3 2 2" xfId="14400"/>
    <cellStyle name="40% - Акцент3 5 5 3 3" xfId="14401"/>
    <cellStyle name="40% - Акцент3 5 5 4" xfId="14402"/>
    <cellStyle name="40% - Акцент3 5 5 4 2" xfId="14403"/>
    <cellStyle name="40% - Акцент3 5 5 5" xfId="14404"/>
    <cellStyle name="40% - Акцент3 5 6" xfId="14405"/>
    <cellStyle name="40% - Акцент3 5 6 2" xfId="14406"/>
    <cellStyle name="40% - Акцент3 5 6 2 2" xfId="14407"/>
    <cellStyle name="40% - Акцент3 5 6 3" xfId="14408"/>
    <cellStyle name="40% - Акцент3 5 7" xfId="14409"/>
    <cellStyle name="40% - Акцент3 5 7 2" xfId="14410"/>
    <cellStyle name="40% - Акцент3 5 7 2 2" xfId="14411"/>
    <cellStyle name="40% - Акцент3 5 7 3" xfId="14412"/>
    <cellStyle name="40% - Акцент3 5 8" xfId="14413"/>
    <cellStyle name="40% - Акцент3 5 8 2" xfId="14414"/>
    <cellStyle name="40% - Акцент3 5 9" xfId="14415"/>
    <cellStyle name="40% - Акцент3 50" xfId="14416"/>
    <cellStyle name="40% - Акцент3 50 2" xfId="14417"/>
    <cellStyle name="40% - Акцент3 50 2 2" xfId="14418"/>
    <cellStyle name="40% - Акцент3 50 2 2 2" xfId="14419"/>
    <cellStyle name="40% - Акцент3 50 2 3" xfId="14420"/>
    <cellStyle name="40% - Акцент3 50 3" xfId="14421"/>
    <cellStyle name="40% - Акцент3 50 3 2" xfId="14422"/>
    <cellStyle name="40% - Акцент3 50 3 2 2" xfId="14423"/>
    <cellStyle name="40% - Акцент3 50 3 3" xfId="14424"/>
    <cellStyle name="40% - Акцент3 50 4" xfId="14425"/>
    <cellStyle name="40% - Акцент3 50 4 2" xfId="14426"/>
    <cellStyle name="40% - Акцент3 50 5" xfId="14427"/>
    <cellStyle name="40% - Акцент3 51" xfId="14428"/>
    <cellStyle name="40% - Акцент3 51 2" xfId="14429"/>
    <cellStyle name="40% - Акцент3 51 2 2" xfId="14430"/>
    <cellStyle name="40% - Акцент3 51 2 2 2" xfId="14431"/>
    <cellStyle name="40% - Акцент3 51 2 3" xfId="14432"/>
    <cellStyle name="40% - Акцент3 51 3" xfId="14433"/>
    <cellStyle name="40% - Акцент3 51 3 2" xfId="14434"/>
    <cellStyle name="40% - Акцент3 51 3 2 2" xfId="14435"/>
    <cellStyle name="40% - Акцент3 51 3 3" xfId="14436"/>
    <cellStyle name="40% - Акцент3 51 4" xfId="14437"/>
    <cellStyle name="40% - Акцент3 51 4 2" xfId="14438"/>
    <cellStyle name="40% - Акцент3 51 5" xfId="14439"/>
    <cellStyle name="40% - Акцент3 52" xfId="14440"/>
    <cellStyle name="40% - Акцент3 52 2" xfId="14441"/>
    <cellStyle name="40% - Акцент3 52 2 2" xfId="14442"/>
    <cellStyle name="40% - Акцент3 52 2 2 2" xfId="14443"/>
    <cellStyle name="40% - Акцент3 52 2 3" xfId="14444"/>
    <cellStyle name="40% - Акцент3 52 3" xfId="14445"/>
    <cellStyle name="40% - Акцент3 52 3 2" xfId="14446"/>
    <cellStyle name="40% - Акцент3 52 3 2 2" xfId="14447"/>
    <cellStyle name="40% - Акцент3 52 3 3" xfId="14448"/>
    <cellStyle name="40% - Акцент3 52 4" xfId="14449"/>
    <cellStyle name="40% - Акцент3 52 4 2" xfId="14450"/>
    <cellStyle name="40% - Акцент3 52 5" xfId="14451"/>
    <cellStyle name="40% - Акцент3 53" xfId="14452"/>
    <cellStyle name="40% - Акцент3 53 2" xfId="14453"/>
    <cellStyle name="40% - Акцент3 53 2 2" xfId="14454"/>
    <cellStyle name="40% - Акцент3 53 2 2 2" xfId="14455"/>
    <cellStyle name="40% - Акцент3 53 2 3" xfId="14456"/>
    <cellStyle name="40% - Акцент3 53 3" xfId="14457"/>
    <cellStyle name="40% - Акцент3 53 3 2" xfId="14458"/>
    <cellStyle name="40% - Акцент3 53 3 2 2" xfId="14459"/>
    <cellStyle name="40% - Акцент3 53 3 3" xfId="14460"/>
    <cellStyle name="40% - Акцент3 53 4" xfId="14461"/>
    <cellStyle name="40% - Акцент3 53 4 2" xfId="14462"/>
    <cellStyle name="40% - Акцент3 53 5" xfId="14463"/>
    <cellStyle name="40% - Акцент3 54" xfId="14464"/>
    <cellStyle name="40% - Акцент3 54 2" xfId="14465"/>
    <cellStyle name="40% - Акцент3 54 2 2" xfId="14466"/>
    <cellStyle name="40% - Акцент3 54 2 2 2" xfId="14467"/>
    <cellStyle name="40% - Акцент3 54 2 3" xfId="14468"/>
    <cellStyle name="40% - Акцент3 54 3" xfId="14469"/>
    <cellStyle name="40% - Акцент3 54 3 2" xfId="14470"/>
    <cellStyle name="40% - Акцент3 54 3 2 2" xfId="14471"/>
    <cellStyle name="40% - Акцент3 54 3 3" xfId="14472"/>
    <cellStyle name="40% - Акцент3 54 4" xfId="14473"/>
    <cellStyle name="40% - Акцент3 54 4 2" xfId="14474"/>
    <cellStyle name="40% - Акцент3 54 5" xfId="14475"/>
    <cellStyle name="40% - Акцент3 55" xfId="14476"/>
    <cellStyle name="40% - Акцент3 55 2" xfId="14477"/>
    <cellStyle name="40% - Акцент3 55 2 2" xfId="14478"/>
    <cellStyle name="40% - Акцент3 55 2 2 2" xfId="14479"/>
    <cellStyle name="40% - Акцент3 55 2 3" xfId="14480"/>
    <cellStyle name="40% - Акцент3 55 3" xfId="14481"/>
    <cellStyle name="40% - Акцент3 55 3 2" xfId="14482"/>
    <cellStyle name="40% - Акцент3 55 3 2 2" xfId="14483"/>
    <cellStyle name="40% - Акцент3 55 3 3" xfId="14484"/>
    <cellStyle name="40% - Акцент3 55 4" xfId="14485"/>
    <cellStyle name="40% - Акцент3 55 4 2" xfId="14486"/>
    <cellStyle name="40% - Акцент3 55 5" xfId="14487"/>
    <cellStyle name="40% - Акцент3 56" xfId="14488"/>
    <cellStyle name="40% - Акцент3 56 2" xfId="14489"/>
    <cellStyle name="40% - Акцент3 56 2 2" xfId="14490"/>
    <cellStyle name="40% - Акцент3 56 2 2 2" xfId="14491"/>
    <cellStyle name="40% - Акцент3 56 2 3" xfId="14492"/>
    <cellStyle name="40% - Акцент3 56 3" xfId="14493"/>
    <cellStyle name="40% - Акцент3 56 3 2" xfId="14494"/>
    <cellStyle name="40% - Акцент3 56 3 2 2" xfId="14495"/>
    <cellStyle name="40% - Акцент3 56 3 3" xfId="14496"/>
    <cellStyle name="40% - Акцент3 56 4" xfId="14497"/>
    <cellStyle name="40% - Акцент3 56 4 2" xfId="14498"/>
    <cellStyle name="40% - Акцент3 56 5" xfId="14499"/>
    <cellStyle name="40% - Акцент3 57" xfId="14500"/>
    <cellStyle name="40% - Акцент3 57 2" xfId="14501"/>
    <cellStyle name="40% - Акцент3 57 2 2" xfId="14502"/>
    <cellStyle name="40% - Акцент3 57 2 2 2" xfId="14503"/>
    <cellStyle name="40% - Акцент3 57 2 3" xfId="14504"/>
    <cellStyle name="40% - Акцент3 57 3" xfId="14505"/>
    <cellStyle name="40% - Акцент3 57 3 2" xfId="14506"/>
    <cellStyle name="40% - Акцент3 57 3 2 2" xfId="14507"/>
    <cellStyle name="40% - Акцент3 57 3 3" xfId="14508"/>
    <cellStyle name="40% - Акцент3 57 4" xfId="14509"/>
    <cellStyle name="40% - Акцент3 57 4 2" xfId="14510"/>
    <cellStyle name="40% - Акцент3 57 5" xfId="14511"/>
    <cellStyle name="40% - Акцент3 58" xfId="14512"/>
    <cellStyle name="40% - Акцент3 58 2" xfId="14513"/>
    <cellStyle name="40% - Акцент3 58 2 2" xfId="14514"/>
    <cellStyle name="40% - Акцент3 58 2 2 2" xfId="14515"/>
    <cellStyle name="40% - Акцент3 58 2 3" xfId="14516"/>
    <cellStyle name="40% - Акцент3 58 3" xfId="14517"/>
    <cellStyle name="40% - Акцент3 58 3 2" xfId="14518"/>
    <cellStyle name="40% - Акцент3 58 3 2 2" xfId="14519"/>
    <cellStyle name="40% - Акцент3 58 3 3" xfId="14520"/>
    <cellStyle name="40% - Акцент3 58 4" xfId="14521"/>
    <cellStyle name="40% - Акцент3 58 4 2" xfId="14522"/>
    <cellStyle name="40% - Акцент3 58 5" xfId="14523"/>
    <cellStyle name="40% - Акцент3 59" xfId="14524"/>
    <cellStyle name="40% - Акцент3 59 2" xfId="14525"/>
    <cellStyle name="40% - Акцент3 59 2 2" xfId="14526"/>
    <cellStyle name="40% - Акцент3 59 2 2 2" xfId="14527"/>
    <cellStyle name="40% - Акцент3 59 2 3" xfId="14528"/>
    <cellStyle name="40% - Акцент3 59 3" xfId="14529"/>
    <cellStyle name="40% - Акцент3 59 3 2" xfId="14530"/>
    <cellStyle name="40% - Акцент3 59 3 2 2" xfId="14531"/>
    <cellStyle name="40% - Акцент3 59 3 3" xfId="14532"/>
    <cellStyle name="40% - Акцент3 59 4" xfId="14533"/>
    <cellStyle name="40% - Акцент3 59 4 2" xfId="14534"/>
    <cellStyle name="40% - Акцент3 59 5" xfId="14535"/>
    <cellStyle name="40% - Акцент3 6" xfId="14536"/>
    <cellStyle name="40% - Акцент3 6 2" xfId="14537"/>
    <cellStyle name="40% - Акцент3 6 2 2" xfId="14538"/>
    <cellStyle name="40% - Акцент3 6 2 2 2" xfId="14539"/>
    <cellStyle name="40% - Акцент3 6 2 2 2 2" xfId="14540"/>
    <cellStyle name="40% - Акцент3 6 2 2 3" xfId="14541"/>
    <cellStyle name="40% - Акцент3 6 2 3" xfId="14542"/>
    <cellStyle name="40% - Акцент3 6 2 3 2" xfId="14543"/>
    <cellStyle name="40% - Акцент3 6 2 3 2 2" xfId="14544"/>
    <cellStyle name="40% - Акцент3 6 2 3 3" xfId="14545"/>
    <cellStyle name="40% - Акцент3 6 2 4" xfId="14546"/>
    <cellStyle name="40% - Акцент3 6 2 4 2" xfId="14547"/>
    <cellStyle name="40% - Акцент3 6 2 5" xfId="14548"/>
    <cellStyle name="40% - Акцент3 6 3" xfId="14549"/>
    <cellStyle name="40% - Акцент3 6 3 2" xfId="14550"/>
    <cellStyle name="40% - Акцент3 6 3 2 2" xfId="14551"/>
    <cellStyle name="40% - Акцент3 6 3 2 2 2" xfId="14552"/>
    <cellStyle name="40% - Акцент3 6 3 2 3" xfId="14553"/>
    <cellStyle name="40% - Акцент3 6 3 3" xfId="14554"/>
    <cellStyle name="40% - Акцент3 6 3 3 2" xfId="14555"/>
    <cellStyle name="40% - Акцент3 6 3 3 2 2" xfId="14556"/>
    <cellStyle name="40% - Акцент3 6 3 3 3" xfId="14557"/>
    <cellStyle name="40% - Акцент3 6 3 4" xfId="14558"/>
    <cellStyle name="40% - Акцент3 6 3 4 2" xfId="14559"/>
    <cellStyle name="40% - Акцент3 6 3 5" xfId="14560"/>
    <cellStyle name="40% - Акцент3 6 4" xfId="14561"/>
    <cellStyle name="40% - Акцент3 6 4 2" xfId="14562"/>
    <cellStyle name="40% - Акцент3 6 4 2 2" xfId="14563"/>
    <cellStyle name="40% - Акцент3 6 4 2 2 2" xfId="14564"/>
    <cellStyle name="40% - Акцент3 6 4 2 3" xfId="14565"/>
    <cellStyle name="40% - Акцент3 6 4 3" xfId="14566"/>
    <cellStyle name="40% - Акцент3 6 4 3 2" xfId="14567"/>
    <cellStyle name="40% - Акцент3 6 4 3 2 2" xfId="14568"/>
    <cellStyle name="40% - Акцент3 6 4 3 3" xfId="14569"/>
    <cellStyle name="40% - Акцент3 6 4 4" xfId="14570"/>
    <cellStyle name="40% - Акцент3 6 4 4 2" xfId="14571"/>
    <cellStyle name="40% - Акцент3 6 4 5" xfId="14572"/>
    <cellStyle name="40% - Акцент3 6 5" xfId="14573"/>
    <cellStyle name="40% - Акцент3 6 5 2" xfId="14574"/>
    <cellStyle name="40% - Акцент3 6 5 2 2" xfId="14575"/>
    <cellStyle name="40% - Акцент3 6 5 2 2 2" xfId="14576"/>
    <cellStyle name="40% - Акцент3 6 5 2 3" xfId="14577"/>
    <cellStyle name="40% - Акцент3 6 5 3" xfId="14578"/>
    <cellStyle name="40% - Акцент3 6 5 3 2" xfId="14579"/>
    <cellStyle name="40% - Акцент3 6 5 3 2 2" xfId="14580"/>
    <cellStyle name="40% - Акцент3 6 5 3 3" xfId="14581"/>
    <cellStyle name="40% - Акцент3 6 5 4" xfId="14582"/>
    <cellStyle name="40% - Акцент3 6 5 4 2" xfId="14583"/>
    <cellStyle name="40% - Акцент3 6 5 5" xfId="14584"/>
    <cellStyle name="40% - Акцент3 6 6" xfId="14585"/>
    <cellStyle name="40% - Акцент3 6 6 2" xfId="14586"/>
    <cellStyle name="40% - Акцент3 6 6 2 2" xfId="14587"/>
    <cellStyle name="40% - Акцент3 6 6 3" xfId="14588"/>
    <cellStyle name="40% - Акцент3 6 7" xfId="14589"/>
    <cellStyle name="40% - Акцент3 6 7 2" xfId="14590"/>
    <cellStyle name="40% - Акцент3 6 7 2 2" xfId="14591"/>
    <cellStyle name="40% - Акцент3 6 7 3" xfId="14592"/>
    <cellStyle name="40% - Акцент3 6 8" xfId="14593"/>
    <cellStyle name="40% - Акцент3 6 8 2" xfId="14594"/>
    <cellStyle name="40% - Акцент3 6 9" xfId="14595"/>
    <cellStyle name="40% - Акцент3 60" xfId="14596"/>
    <cellStyle name="40% - Акцент3 60 2" xfId="14597"/>
    <cellStyle name="40% - Акцент3 60 2 2" xfId="14598"/>
    <cellStyle name="40% - Акцент3 60 2 2 2" xfId="14599"/>
    <cellStyle name="40% - Акцент3 60 2 3" xfId="14600"/>
    <cellStyle name="40% - Акцент3 60 3" xfId="14601"/>
    <cellStyle name="40% - Акцент3 60 3 2" xfId="14602"/>
    <cellStyle name="40% - Акцент3 60 3 2 2" xfId="14603"/>
    <cellStyle name="40% - Акцент3 60 3 3" xfId="14604"/>
    <cellStyle name="40% - Акцент3 60 4" xfId="14605"/>
    <cellStyle name="40% - Акцент3 60 4 2" xfId="14606"/>
    <cellStyle name="40% - Акцент3 60 5" xfId="14607"/>
    <cellStyle name="40% - Акцент3 61" xfId="14608"/>
    <cellStyle name="40% - Акцент3 61 2" xfId="14609"/>
    <cellStyle name="40% - Акцент3 61 2 2" xfId="14610"/>
    <cellStyle name="40% - Акцент3 61 2 2 2" xfId="14611"/>
    <cellStyle name="40% - Акцент3 61 2 3" xfId="14612"/>
    <cellStyle name="40% - Акцент3 61 3" xfId="14613"/>
    <cellStyle name="40% - Акцент3 61 3 2" xfId="14614"/>
    <cellStyle name="40% - Акцент3 61 3 2 2" xfId="14615"/>
    <cellStyle name="40% - Акцент3 61 3 3" xfId="14616"/>
    <cellStyle name="40% - Акцент3 61 4" xfId="14617"/>
    <cellStyle name="40% - Акцент3 61 4 2" xfId="14618"/>
    <cellStyle name="40% - Акцент3 61 5" xfId="14619"/>
    <cellStyle name="40% - Акцент3 62" xfId="14620"/>
    <cellStyle name="40% - Акцент3 62 2" xfId="14621"/>
    <cellStyle name="40% - Акцент3 62 2 2" xfId="14622"/>
    <cellStyle name="40% - Акцент3 62 2 2 2" xfId="14623"/>
    <cellStyle name="40% - Акцент3 62 2 3" xfId="14624"/>
    <cellStyle name="40% - Акцент3 62 3" xfId="14625"/>
    <cellStyle name="40% - Акцент3 62 3 2" xfId="14626"/>
    <cellStyle name="40% - Акцент3 62 3 2 2" xfId="14627"/>
    <cellStyle name="40% - Акцент3 62 3 3" xfId="14628"/>
    <cellStyle name="40% - Акцент3 62 4" xfId="14629"/>
    <cellStyle name="40% - Акцент3 62 4 2" xfId="14630"/>
    <cellStyle name="40% - Акцент3 62 5" xfId="14631"/>
    <cellStyle name="40% - Акцент3 63" xfId="14632"/>
    <cellStyle name="40% - Акцент3 63 2" xfId="14633"/>
    <cellStyle name="40% - Акцент3 63 2 2" xfId="14634"/>
    <cellStyle name="40% - Акцент3 63 2 2 2" xfId="14635"/>
    <cellStyle name="40% - Акцент3 63 2 3" xfId="14636"/>
    <cellStyle name="40% - Акцент3 63 3" xfId="14637"/>
    <cellStyle name="40% - Акцент3 63 3 2" xfId="14638"/>
    <cellStyle name="40% - Акцент3 63 3 2 2" xfId="14639"/>
    <cellStyle name="40% - Акцент3 63 3 3" xfId="14640"/>
    <cellStyle name="40% - Акцент3 63 4" xfId="14641"/>
    <cellStyle name="40% - Акцент3 63 4 2" xfId="14642"/>
    <cellStyle name="40% - Акцент3 63 5" xfId="14643"/>
    <cellStyle name="40% - Акцент3 64" xfId="14644"/>
    <cellStyle name="40% - Акцент3 64 2" xfId="14645"/>
    <cellStyle name="40% - Акцент3 64 2 2" xfId="14646"/>
    <cellStyle name="40% - Акцент3 64 2 2 2" xfId="14647"/>
    <cellStyle name="40% - Акцент3 64 2 3" xfId="14648"/>
    <cellStyle name="40% - Акцент3 64 3" xfId="14649"/>
    <cellStyle name="40% - Акцент3 64 3 2" xfId="14650"/>
    <cellStyle name="40% - Акцент3 64 3 2 2" xfId="14651"/>
    <cellStyle name="40% - Акцент3 64 3 3" xfId="14652"/>
    <cellStyle name="40% - Акцент3 64 4" xfId="14653"/>
    <cellStyle name="40% - Акцент3 64 4 2" xfId="14654"/>
    <cellStyle name="40% - Акцент3 64 5" xfId="14655"/>
    <cellStyle name="40% - Акцент3 65" xfId="14656"/>
    <cellStyle name="40% - Акцент3 65 2" xfId="14657"/>
    <cellStyle name="40% - Акцент3 65 2 2" xfId="14658"/>
    <cellStyle name="40% - Акцент3 65 2 2 2" xfId="14659"/>
    <cellStyle name="40% - Акцент3 65 2 3" xfId="14660"/>
    <cellStyle name="40% - Акцент3 65 3" xfId="14661"/>
    <cellStyle name="40% - Акцент3 65 3 2" xfId="14662"/>
    <cellStyle name="40% - Акцент3 65 3 2 2" xfId="14663"/>
    <cellStyle name="40% - Акцент3 65 3 3" xfId="14664"/>
    <cellStyle name="40% - Акцент3 65 4" xfId="14665"/>
    <cellStyle name="40% - Акцент3 65 4 2" xfId="14666"/>
    <cellStyle name="40% - Акцент3 65 5" xfId="14667"/>
    <cellStyle name="40% - Акцент3 66" xfId="14668"/>
    <cellStyle name="40% - Акцент3 66 2" xfId="14669"/>
    <cellStyle name="40% - Акцент3 66 2 2" xfId="14670"/>
    <cellStyle name="40% - Акцент3 66 2 2 2" xfId="14671"/>
    <cellStyle name="40% - Акцент3 66 2 3" xfId="14672"/>
    <cellStyle name="40% - Акцент3 66 3" xfId="14673"/>
    <cellStyle name="40% - Акцент3 66 3 2" xfId="14674"/>
    <cellStyle name="40% - Акцент3 66 3 2 2" xfId="14675"/>
    <cellStyle name="40% - Акцент3 66 3 3" xfId="14676"/>
    <cellStyle name="40% - Акцент3 66 4" xfId="14677"/>
    <cellStyle name="40% - Акцент3 66 4 2" xfId="14678"/>
    <cellStyle name="40% - Акцент3 66 5" xfId="14679"/>
    <cellStyle name="40% - Акцент3 67" xfId="14680"/>
    <cellStyle name="40% - Акцент3 67 2" xfId="14681"/>
    <cellStyle name="40% - Акцент3 67 2 2" xfId="14682"/>
    <cellStyle name="40% - Акцент3 67 2 2 2" xfId="14683"/>
    <cellStyle name="40% - Акцент3 67 2 3" xfId="14684"/>
    <cellStyle name="40% - Акцент3 67 3" xfId="14685"/>
    <cellStyle name="40% - Акцент3 67 3 2" xfId="14686"/>
    <cellStyle name="40% - Акцент3 67 3 2 2" xfId="14687"/>
    <cellStyle name="40% - Акцент3 67 3 3" xfId="14688"/>
    <cellStyle name="40% - Акцент3 67 4" xfId="14689"/>
    <cellStyle name="40% - Акцент3 67 4 2" xfId="14690"/>
    <cellStyle name="40% - Акцент3 67 5" xfId="14691"/>
    <cellStyle name="40% - Акцент3 68" xfId="14692"/>
    <cellStyle name="40% - Акцент3 68 2" xfId="14693"/>
    <cellStyle name="40% - Акцент3 68 2 2" xfId="14694"/>
    <cellStyle name="40% - Акцент3 68 2 2 2" xfId="14695"/>
    <cellStyle name="40% - Акцент3 68 2 3" xfId="14696"/>
    <cellStyle name="40% - Акцент3 68 3" xfId="14697"/>
    <cellStyle name="40% - Акцент3 68 3 2" xfId="14698"/>
    <cellStyle name="40% - Акцент3 68 3 2 2" xfId="14699"/>
    <cellStyle name="40% - Акцент3 68 3 3" xfId="14700"/>
    <cellStyle name="40% - Акцент3 68 4" xfId="14701"/>
    <cellStyle name="40% - Акцент3 68 4 2" xfId="14702"/>
    <cellStyle name="40% - Акцент3 68 5" xfId="14703"/>
    <cellStyle name="40% - Акцент3 69" xfId="14704"/>
    <cellStyle name="40% - Акцент3 69 2" xfId="14705"/>
    <cellStyle name="40% - Акцент3 69 2 2" xfId="14706"/>
    <cellStyle name="40% - Акцент3 69 2 2 2" xfId="14707"/>
    <cellStyle name="40% - Акцент3 69 2 3" xfId="14708"/>
    <cellStyle name="40% - Акцент3 69 3" xfId="14709"/>
    <cellStyle name="40% - Акцент3 69 3 2" xfId="14710"/>
    <cellStyle name="40% - Акцент3 69 3 2 2" xfId="14711"/>
    <cellStyle name="40% - Акцент3 69 3 3" xfId="14712"/>
    <cellStyle name="40% - Акцент3 69 4" xfId="14713"/>
    <cellStyle name="40% - Акцент3 69 4 2" xfId="14714"/>
    <cellStyle name="40% - Акцент3 69 5" xfId="14715"/>
    <cellStyle name="40% - Акцент3 7" xfId="14716"/>
    <cellStyle name="40% - Акцент3 7 2" xfId="14717"/>
    <cellStyle name="40% - Акцент3 7 2 2" xfId="14718"/>
    <cellStyle name="40% - Акцент3 7 2 2 2" xfId="14719"/>
    <cellStyle name="40% - Акцент3 7 2 2 2 2" xfId="14720"/>
    <cellStyle name="40% - Акцент3 7 2 2 3" xfId="14721"/>
    <cellStyle name="40% - Акцент3 7 2 3" xfId="14722"/>
    <cellStyle name="40% - Акцент3 7 2 3 2" xfId="14723"/>
    <cellStyle name="40% - Акцент3 7 2 3 2 2" xfId="14724"/>
    <cellStyle name="40% - Акцент3 7 2 3 3" xfId="14725"/>
    <cellStyle name="40% - Акцент3 7 2 4" xfId="14726"/>
    <cellStyle name="40% - Акцент3 7 2 4 2" xfId="14727"/>
    <cellStyle name="40% - Акцент3 7 2 5" xfId="14728"/>
    <cellStyle name="40% - Акцент3 7 3" xfId="14729"/>
    <cellStyle name="40% - Акцент3 7 3 2" xfId="14730"/>
    <cellStyle name="40% - Акцент3 7 3 2 2" xfId="14731"/>
    <cellStyle name="40% - Акцент3 7 3 2 2 2" xfId="14732"/>
    <cellStyle name="40% - Акцент3 7 3 2 3" xfId="14733"/>
    <cellStyle name="40% - Акцент3 7 3 3" xfId="14734"/>
    <cellStyle name="40% - Акцент3 7 3 3 2" xfId="14735"/>
    <cellStyle name="40% - Акцент3 7 3 3 2 2" xfId="14736"/>
    <cellStyle name="40% - Акцент3 7 3 3 3" xfId="14737"/>
    <cellStyle name="40% - Акцент3 7 3 4" xfId="14738"/>
    <cellStyle name="40% - Акцент3 7 3 4 2" xfId="14739"/>
    <cellStyle name="40% - Акцент3 7 3 5" xfId="14740"/>
    <cellStyle name="40% - Акцент3 7 4" xfId="14741"/>
    <cellStyle name="40% - Акцент3 7 4 2" xfId="14742"/>
    <cellStyle name="40% - Акцент3 7 4 2 2" xfId="14743"/>
    <cellStyle name="40% - Акцент3 7 4 2 2 2" xfId="14744"/>
    <cellStyle name="40% - Акцент3 7 4 2 3" xfId="14745"/>
    <cellStyle name="40% - Акцент3 7 4 3" xfId="14746"/>
    <cellStyle name="40% - Акцент3 7 4 3 2" xfId="14747"/>
    <cellStyle name="40% - Акцент3 7 4 3 2 2" xfId="14748"/>
    <cellStyle name="40% - Акцент3 7 4 3 3" xfId="14749"/>
    <cellStyle name="40% - Акцент3 7 4 4" xfId="14750"/>
    <cellStyle name="40% - Акцент3 7 4 4 2" xfId="14751"/>
    <cellStyle name="40% - Акцент3 7 4 5" xfId="14752"/>
    <cellStyle name="40% - Акцент3 7 5" xfId="14753"/>
    <cellStyle name="40% - Акцент3 7 5 2" xfId="14754"/>
    <cellStyle name="40% - Акцент3 7 5 2 2" xfId="14755"/>
    <cellStyle name="40% - Акцент3 7 5 2 2 2" xfId="14756"/>
    <cellStyle name="40% - Акцент3 7 5 2 3" xfId="14757"/>
    <cellStyle name="40% - Акцент3 7 5 3" xfId="14758"/>
    <cellStyle name="40% - Акцент3 7 5 3 2" xfId="14759"/>
    <cellStyle name="40% - Акцент3 7 5 3 2 2" xfId="14760"/>
    <cellStyle name="40% - Акцент3 7 5 3 3" xfId="14761"/>
    <cellStyle name="40% - Акцент3 7 5 4" xfId="14762"/>
    <cellStyle name="40% - Акцент3 7 5 4 2" xfId="14763"/>
    <cellStyle name="40% - Акцент3 7 5 5" xfId="14764"/>
    <cellStyle name="40% - Акцент3 7 6" xfId="14765"/>
    <cellStyle name="40% - Акцент3 7 6 2" xfId="14766"/>
    <cellStyle name="40% - Акцент3 7 6 2 2" xfId="14767"/>
    <cellStyle name="40% - Акцент3 7 6 3" xfId="14768"/>
    <cellStyle name="40% - Акцент3 7 7" xfId="14769"/>
    <cellStyle name="40% - Акцент3 7 7 2" xfId="14770"/>
    <cellStyle name="40% - Акцент3 7 7 2 2" xfId="14771"/>
    <cellStyle name="40% - Акцент3 7 7 3" xfId="14772"/>
    <cellStyle name="40% - Акцент3 7 8" xfId="14773"/>
    <cellStyle name="40% - Акцент3 7 8 2" xfId="14774"/>
    <cellStyle name="40% - Акцент3 7 9" xfId="14775"/>
    <cellStyle name="40% - Акцент3 70" xfId="14776"/>
    <cellStyle name="40% - Акцент3 70 2" xfId="14777"/>
    <cellStyle name="40% - Акцент3 70 2 2" xfId="14778"/>
    <cellStyle name="40% - Акцент3 70 2 2 2" xfId="14779"/>
    <cellStyle name="40% - Акцент3 70 2 3" xfId="14780"/>
    <cellStyle name="40% - Акцент3 70 3" xfId="14781"/>
    <cellStyle name="40% - Акцент3 70 3 2" xfId="14782"/>
    <cellStyle name="40% - Акцент3 70 3 2 2" xfId="14783"/>
    <cellStyle name="40% - Акцент3 70 3 3" xfId="14784"/>
    <cellStyle name="40% - Акцент3 70 4" xfId="14785"/>
    <cellStyle name="40% - Акцент3 70 4 2" xfId="14786"/>
    <cellStyle name="40% - Акцент3 70 5" xfId="14787"/>
    <cellStyle name="40% - Акцент3 71" xfId="14788"/>
    <cellStyle name="40% - Акцент3 71 2" xfId="14789"/>
    <cellStyle name="40% - Акцент3 71 2 2" xfId="14790"/>
    <cellStyle name="40% - Акцент3 71 2 2 2" xfId="14791"/>
    <cellStyle name="40% - Акцент3 71 2 3" xfId="14792"/>
    <cellStyle name="40% - Акцент3 71 3" xfId="14793"/>
    <cellStyle name="40% - Акцент3 71 3 2" xfId="14794"/>
    <cellStyle name="40% - Акцент3 71 3 2 2" xfId="14795"/>
    <cellStyle name="40% - Акцент3 71 3 3" xfId="14796"/>
    <cellStyle name="40% - Акцент3 71 4" xfId="14797"/>
    <cellStyle name="40% - Акцент3 71 4 2" xfId="14798"/>
    <cellStyle name="40% - Акцент3 71 5" xfId="14799"/>
    <cellStyle name="40% - Акцент3 72" xfId="14800"/>
    <cellStyle name="40% - Акцент3 72 2" xfId="14801"/>
    <cellStyle name="40% - Акцент3 72 2 2" xfId="14802"/>
    <cellStyle name="40% - Акцент3 72 2 2 2" xfId="14803"/>
    <cellStyle name="40% - Акцент3 72 2 3" xfId="14804"/>
    <cellStyle name="40% - Акцент3 72 3" xfId="14805"/>
    <cellStyle name="40% - Акцент3 72 3 2" xfId="14806"/>
    <cellStyle name="40% - Акцент3 72 3 2 2" xfId="14807"/>
    <cellStyle name="40% - Акцент3 72 3 3" xfId="14808"/>
    <cellStyle name="40% - Акцент3 72 4" xfId="14809"/>
    <cellStyle name="40% - Акцент3 72 4 2" xfId="14810"/>
    <cellStyle name="40% - Акцент3 72 5" xfId="14811"/>
    <cellStyle name="40% - Акцент3 73" xfId="14812"/>
    <cellStyle name="40% - Акцент3 73 2" xfId="14813"/>
    <cellStyle name="40% - Акцент3 73 2 2" xfId="14814"/>
    <cellStyle name="40% - Акцент3 73 2 2 2" xfId="14815"/>
    <cellStyle name="40% - Акцент3 73 2 3" xfId="14816"/>
    <cellStyle name="40% - Акцент3 73 3" xfId="14817"/>
    <cellStyle name="40% - Акцент3 73 3 2" xfId="14818"/>
    <cellStyle name="40% - Акцент3 73 3 2 2" xfId="14819"/>
    <cellStyle name="40% - Акцент3 73 3 3" xfId="14820"/>
    <cellStyle name="40% - Акцент3 73 4" xfId="14821"/>
    <cellStyle name="40% - Акцент3 73 4 2" xfId="14822"/>
    <cellStyle name="40% - Акцент3 73 5" xfId="14823"/>
    <cellStyle name="40% - Акцент3 74" xfId="14824"/>
    <cellStyle name="40% - Акцент3 74 2" xfId="14825"/>
    <cellStyle name="40% - Акцент3 74 2 2" xfId="14826"/>
    <cellStyle name="40% - Акцент3 74 2 2 2" xfId="14827"/>
    <cellStyle name="40% - Акцент3 74 2 3" xfId="14828"/>
    <cellStyle name="40% - Акцент3 74 3" xfId="14829"/>
    <cellStyle name="40% - Акцент3 74 3 2" xfId="14830"/>
    <cellStyle name="40% - Акцент3 74 3 2 2" xfId="14831"/>
    <cellStyle name="40% - Акцент3 74 3 3" xfId="14832"/>
    <cellStyle name="40% - Акцент3 74 4" xfId="14833"/>
    <cellStyle name="40% - Акцент3 74 4 2" xfId="14834"/>
    <cellStyle name="40% - Акцент3 74 5" xfId="14835"/>
    <cellStyle name="40% - Акцент3 75" xfId="14836"/>
    <cellStyle name="40% - Акцент3 75 2" xfId="14837"/>
    <cellStyle name="40% - Акцент3 75 2 2" xfId="14838"/>
    <cellStyle name="40% - Акцент3 75 2 2 2" xfId="14839"/>
    <cellStyle name="40% - Акцент3 75 2 3" xfId="14840"/>
    <cellStyle name="40% - Акцент3 75 3" xfId="14841"/>
    <cellStyle name="40% - Акцент3 75 3 2" xfId="14842"/>
    <cellStyle name="40% - Акцент3 75 3 2 2" xfId="14843"/>
    <cellStyle name="40% - Акцент3 75 3 3" xfId="14844"/>
    <cellStyle name="40% - Акцент3 75 4" xfId="14845"/>
    <cellStyle name="40% - Акцент3 75 4 2" xfId="14846"/>
    <cellStyle name="40% - Акцент3 75 5" xfId="14847"/>
    <cellStyle name="40% - Акцент3 76" xfId="14848"/>
    <cellStyle name="40% - Акцент3 76 2" xfId="14849"/>
    <cellStyle name="40% - Акцент3 76 2 2" xfId="14850"/>
    <cellStyle name="40% - Акцент3 76 2 2 2" xfId="14851"/>
    <cellStyle name="40% - Акцент3 76 2 3" xfId="14852"/>
    <cellStyle name="40% - Акцент3 76 3" xfId="14853"/>
    <cellStyle name="40% - Акцент3 76 3 2" xfId="14854"/>
    <cellStyle name="40% - Акцент3 76 3 2 2" xfId="14855"/>
    <cellStyle name="40% - Акцент3 76 3 3" xfId="14856"/>
    <cellStyle name="40% - Акцент3 76 4" xfId="14857"/>
    <cellStyle name="40% - Акцент3 76 4 2" xfId="14858"/>
    <cellStyle name="40% - Акцент3 76 5" xfId="14859"/>
    <cellStyle name="40% - Акцент3 77" xfId="14860"/>
    <cellStyle name="40% - Акцент3 77 2" xfId="14861"/>
    <cellStyle name="40% - Акцент3 77 2 2" xfId="14862"/>
    <cellStyle name="40% - Акцент3 77 2 2 2" xfId="14863"/>
    <cellStyle name="40% - Акцент3 77 2 3" xfId="14864"/>
    <cellStyle name="40% - Акцент3 77 3" xfId="14865"/>
    <cellStyle name="40% - Акцент3 77 3 2" xfId="14866"/>
    <cellStyle name="40% - Акцент3 77 3 2 2" xfId="14867"/>
    <cellStyle name="40% - Акцент3 77 3 3" xfId="14868"/>
    <cellStyle name="40% - Акцент3 77 4" xfId="14869"/>
    <cellStyle name="40% - Акцент3 77 4 2" xfId="14870"/>
    <cellStyle name="40% - Акцент3 77 5" xfId="14871"/>
    <cellStyle name="40% - Акцент3 78" xfId="14872"/>
    <cellStyle name="40% - Акцент3 78 2" xfId="14873"/>
    <cellStyle name="40% - Акцент3 78 2 2" xfId="14874"/>
    <cellStyle name="40% - Акцент3 78 2 2 2" xfId="14875"/>
    <cellStyle name="40% - Акцент3 78 2 3" xfId="14876"/>
    <cellStyle name="40% - Акцент3 78 3" xfId="14877"/>
    <cellStyle name="40% - Акцент3 78 3 2" xfId="14878"/>
    <cellStyle name="40% - Акцент3 78 3 2 2" xfId="14879"/>
    <cellStyle name="40% - Акцент3 78 3 3" xfId="14880"/>
    <cellStyle name="40% - Акцент3 78 4" xfId="14881"/>
    <cellStyle name="40% - Акцент3 78 4 2" xfId="14882"/>
    <cellStyle name="40% - Акцент3 78 5" xfId="14883"/>
    <cellStyle name="40% - Акцент3 79" xfId="14884"/>
    <cellStyle name="40% - Акцент3 79 2" xfId="14885"/>
    <cellStyle name="40% - Акцент3 79 2 2" xfId="14886"/>
    <cellStyle name="40% - Акцент3 79 2 2 2" xfId="14887"/>
    <cellStyle name="40% - Акцент3 79 2 3" xfId="14888"/>
    <cellStyle name="40% - Акцент3 79 3" xfId="14889"/>
    <cellStyle name="40% - Акцент3 79 3 2" xfId="14890"/>
    <cellStyle name="40% - Акцент3 79 3 2 2" xfId="14891"/>
    <cellStyle name="40% - Акцент3 79 3 3" xfId="14892"/>
    <cellStyle name="40% - Акцент3 79 4" xfId="14893"/>
    <cellStyle name="40% - Акцент3 79 4 2" xfId="14894"/>
    <cellStyle name="40% - Акцент3 79 5" xfId="14895"/>
    <cellStyle name="40% - Акцент3 8" xfId="14896"/>
    <cellStyle name="40% - Акцент3 8 2" xfId="14897"/>
    <cellStyle name="40% - Акцент3 8 2 2" xfId="14898"/>
    <cellStyle name="40% - Акцент3 8 2 2 2" xfId="14899"/>
    <cellStyle name="40% - Акцент3 8 2 2 2 2" xfId="14900"/>
    <cellStyle name="40% - Акцент3 8 2 2 3" xfId="14901"/>
    <cellStyle name="40% - Акцент3 8 2 3" xfId="14902"/>
    <cellStyle name="40% - Акцент3 8 2 3 2" xfId="14903"/>
    <cellStyle name="40% - Акцент3 8 2 3 2 2" xfId="14904"/>
    <cellStyle name="40% - Акцент3 8 2 3 3" xfId="14905"/>
    <cellStyle name="40% - Акцент3 8 2 4" xfId="14906"/>
    <cellStyle name="40% - Акцент3 8 2 4 2" xfId="14907"/>
    <cellStyle name="40% - Акцент3 8 2 5" xfId="14908"/>
    <cellStyle name="40% - Акцент3 8 3" xfId="14909"/>
    <cellStyle name="40% - Акцент3 8 3 2" xfId="14910"/>
    <cellStyle name="40% - Акцент3 8 3 2 2" xfId="14911"/>
    <cellStyle name="40% - Акцент3 8 3 2 2 2" xfId="14912"/>
    <cellStyle name="40% - Акцент3 8 3 2 3" xfId="14913"/>
    <cellStyle name="40% - Акцент3 8 3 3" xfId="14914"/>
    <cellStyle name="40% - Акцент3 8 3 3 2" xfId="14915"/>
    <cellStyle name="40% - Акцент3 8 3 3 2 2" xfId="14916"/>
    <cellStyle name="40% - Акцент3 8 3 3 3" xfId="14917"/>
    <cellStyle name="40% - Акцент3 8 3 4" xfId="14918"/>
    <cellStyle name="40% - Акцент3 8 3 4 2" xfId="14919"/>
    <cellStyle name="40% - Акцент3 8 3 5" xfId="14920"/>
    <cellStyle name="40% - Акцент3 8 4" xfId="14921"/>
    <cellStyle name="40% - Акцент3 8 4 2" xfId="14922"/>
    <cellStyle name="40% - Акцент3 8 4 2 2" xfId="14923"/>
    <cellStyle name="40% - Акцент3 8 4 2 2 2" xfId="14924"/>
    <cellStyle name="40% - Акцент3 8 4 2 3" xfId="14925"/>
    <cellStyle name="40% - Акцент3 8 4 3" xfId="14926"/>
    <cellStyle name="40% - Акцент3 8 4 3 2" xfId="14927"/>
    <cellStyle name="40% - Акцент3 8 4 3 2 2" xfId="14928"/>
    <cellStyle name="40% - Акцент3 8 4 3 3" xfId="14929"/>
    <cellStyle name="40% - Акцент3 8 4 4" xfId="14930"/>
    <cellStyle name="40% - Акцент3 8 4 4 2" xfId="14931"/>
    <cellStyle name="40% - Акцент3 8 4 5" xfId="14932"/>
    <cellStyle name="40% - Акцент3 8 5" xfId="14933"/>
    <cellStyle name="40% - Акцент3 8 5 2" xfId="14934"/>
    <cellStyle name="40% - Акцент3 8 5 2 2" xfId="14935"/>
    <cellStyle name="40% - Акцент3 8 5 2 2 2" xfId="14936"/>
    <cellStyle name="40% - Акцент3 8 5 2 3" xfId="14937"/>
    <cellStyle name="40% - Акцент3 8 5 3" xfId="14938"/>
    <cellStyle name="40% - Акцент3 8 5 3 2" xfId="14939"/>
    <cellStyle name="40% - Акцент3 8 5 3 2 2" xfId="14940"/>
    <cellStyle name="40% - Акцент3 8 5 3 3" xfId="14941"/>
    <cellStyle name="40% - Акцент3 8 5 4" xfId="14942"/>
    <cellStyle name="40% - Акцент3 8 5 4 2" xfId="14943"/>
    <cellStyle name="40% - Акцент3 8 5 5" xfId="14944"/>
    <cellStyle name="40% - Акцент3 8 6" xfId="14945"/>
    <cellStyle name="40% - Акцент3 8 6 2" xfId="14946"/>
    <cellStyle name="40% - Акцент3 8 6 2 2" xfId="14947"/>
    <cellStyle name="40% - Акцент3 8 6 3" xfId="14948"/>
    <cellStyle name="40% - Акцент3 8 7" xfId="14949"/>
    <cellStyle name="40% - Акцент3 8 7 2" xfId="14950"/>
    <cellStyle name="40% - Акцент3 8 7 2 2" xfId="14951"/>
    <cellStyle name="40% - Акцент3 8 7 3" xfId="14952"/>
    <cellStyle name="40% - Акцент3 8 8" xfId="14953"/>
    <cellStyle name="40% - Акцент3 8 8 2" xfId="14954"/>
    <cellStyle name="40% - Акцент3 8 9" xfId="14955"/>
    <cellStyle name="40% - Акцент3 80" xfId="14956"/>
    <cellStyle name="40% - Акцент3 80 2" xfId="14957"/>
    <cellStyle name="40% - Акцент3 80 2 2" xfId="14958"/>
    <cellStyle name="40% - Акцент3 80 2 2 2" xfId="14959"/>
    <cellStyle name="40% - Акцент3 80 2 3" xfId="14960"/>
    <cellStyle name="40% - Акцент3 80 3" xfId="14961"/>
    <cellStyle name="40% - Акцент3 80 3 2" xfId="14962"/>
    <cellStyle name="40% - Акцент3 80 3 2 2" xfId="14963"/>
    <cellStyle name="40% - Акцент3 80 3 3" xfId="14964"/>
    <cellStyle name="40% - Акцент3 80 4" xfId="14965"/>
    <cellStyle name="40% - Акцент3 80 4 2" xfId="14966"/>
    <cellStyle name="40% - Акцент3 80 5" xfId="14967"/>
    <cellStyle name="40% - Акцент3 81" xfId="14968"/>
    <cellStyle name="40% - Акцент3 81 2" xfId="14969"/>
    <cellStyle name="40% - Акцент3 81 2 2" xfId="14970"/>
    <cellStyle name="40% - Акцент3 81 2 2 2" xfId="14971"/>
    <cellStyle name="40% - Акцент3 81 2 3" xfId="14972"/>
    <cellStyle name="40% - Акцент3 81 3" xfId="14973"/>
    <cellStyle name="40% - Акцент3 81 3 2" xfId="14974"/>
    <cellStyle name="40% - Акцент3 81 3 2 2" xfId="14975"/>
    <cellStyle name="40% - Акцент3 81 3 3" xfId="14976"/>
    <cellStyle name="40% - Акцент3 81 4" xfId="14977"/>
    <cellStyle name="40% - Акцент3 81 4 2" xfId="14978"/>
    <cellStyle name="40% - Акцент3 81 5" xfId="14979"/>
    <cellStyle name="40% - Акцент3 82" xfId="14980"/>
    <cellStyle name="40% - Акцент3 82 2" xfId="14981"/>
    <cellStyle name="40% - Акцент3 82 2 2" xfId="14982"/>
    <cellStyle name="40% - Акцент3 82 2 2 2" xfId="14983"/>
    <cellStyle name="40% - Акцент3 82 2 3" xfId="14984"/>
    <cellStyle name="40% - Акцент3 82 3" xfId="14985"/>
    <cellStyle name="40% - Акцент3 82 3 2" xfId="14986"/>
    <cellStyle name="40% - Акцент3 82 3 2 2" xfId="14987"/>
    <cellStyle name="40% - Акцент3 82 3 3" xfId="14988"/>
    <cellStyle name="40% - Акцент3 82 4" xfId="14989"/>
    <cellStyle name="40% - Акцент3 82 4 2" xfId="14990"/>
    <cellStyle name="40% - Акцент3 82 5" xfId="14991"/>
    <cellStyle name="40% - Акцент3 83" xfId="14992"/>
    <cellStyle name="40% - Акцент3 83 2" xfId="14993"/>
    <cellStyle name="40% - Акцент3 83 2 2" xfId="14994"/>
    <cellStyle name="40% - Акцент3 83 2 2 2" xfId="14995"/>
    <cellStyle name="40% - Акцент3 83 2 3" xfId="14996"/>
    <cellStyle name="40% - Акцент3 83 3" xfId="14997"/>
    <cellStyle name="40% - Акцент3 83 3 2" xfId="14998"/>
    <cellStyle name="40% - Акцент3 83 3 2 2" xfId="14999"/>
    <cellStyle name="40% - Акцент3 83 3 3" xfId="15000"/>
    <cellStyle name="40% - Акцент3 83 4" xfId="15001"/>
    <cellStyle name="40% - Акцент3 83 4 2" xfId="15002"/>
    <cellStyle name="40% - Акцент3 83 5" xfId="15003"/>
    <cellStyle name="40% - Акцент3 84" xfId="15004"/>
    <cellStyle name="40% - Акцент3 84 2" xfId="15005"/>
    <cellStyle name="40% - Акцент3 84 2 2" xfId="15006"/>
    <cellStyle name="40% - Акцент3 84 2 2 2" xfId="15007"/>
    <cellStyle name="40% - Акцент3 84 2 3" xfId="15008"/>
    <cellStyle name="40% - Акцент3 84 3" xfId="15009"/>
    <cellStyle name="40% - Акцент3 84 3 2" xfId="15010"/>
    <cellStyle name="40% - Акцент3 84 3 2 2" xfId="15011"/>
    <cellStyle name="40% - Акцент3 84 3 3" xfId="15012"/>
    <cellStyle name="40% - Акцент3 84 4" xfId="15013"/>
    <cellStyle name="40% - Акцент3 84 4 2" xfId="15014"/>
    <cellStyle name="40% - Акцент3 84 5" xfId="15015"/>
    <cellStyle name="40% - Акцент3 85" xfId="15016"/>
    <cellStyle name="40% - Акцент3 85 2" xfId="15017"/>
    <cellStyle name="40% - Акцент3 85 2 2" xfId="15018"/>
    <cellStyle name="40% - Акцент3 85 2 2 2" xfId="15019"/>
    <cellStyle name="40% - Акцент3 85 2 3" xfId="15020"/>
    <cellStyle name="40% - Акцент3 85 3" xfId="15021"/>
    <cellStyle name="40% - Акцент3 85 3 2" xfId="15022"/>
    <cellStyle name="40% - Акцент3 85 3 2 2" xfId="15023"/>
    <cellStyle name="40% - Акцент3 85 3 3" xfId="15024"/>
    <cellStyle name="40% - Акцент3 85 4" xfId="15025"/>
    <cellStyle name="40% - Акцент3 85 4 2" xfId="15026"/>
    <cellStyle name="40% - Акцент3 85 5" xfId="15027"/>
    <cellStyle name="40% - Акцент3 86" xfId="15028"/>
    <cellStyle name="40% - Акцент3 86 2" xfId="15029"/>
    <cellStyle name="40% - Акцент3 86 2 2" xfId="15030"/>
    <cellStyle name="40% - Акцент3 86 2 2 2" xfId="15031"/>
    <cellStyle name="40% - Акцент3 86 2 3" xfId="15032"/>
    <cellStyle name="40% - Акцент3 86 3" xfId="15033"/>
    <cellStyle name="40% - Акцент3 86 3 2" xfId="15034"/>
    <cellStyle name="40% - Акцент3 86 3 2 2" xfId="15035"/>
    <cellStyle name="40% - Акцент3 86 3 3" xfId="15036"/>
    <cellStyle name="40% - Акцент3 86 4" xfId="15037"/>
    <cellStyle name="40% - Акцент3 86 4 2" xfId="15038"/>
    <cellStyle name="40% - Акцент3 86 5" xfId="15039"/>
    <cellStyle name="40% - Акцент3 87" xfId="15040"/>
    <cellStyle name="40% - Акцент3 87 2" xfId="15041"/>
    <cellStyle name="40% - Акцент3 87 2 2" xfId="15042"/>
    <cellStyle name="40% - Акцент3 87 2 2 2" xfId="15043"/>
    <cellStyle name="40% - Акцент3 87 2 3" xfId="15044"/>
    <cellStyle name="40% - Акцент3 87 3" xfId="15045"/>
    <cellStyle name="40% - Акцент3 87 3 2" xfId="15046"/>
    <cellStyle name="40% - Акцент3 87 3 2 2" xfId="15047"/>
    <cellStyle name="40% - Акцент3 87 3 3" xfId="15048"/>
    <cellStyle name="40% - Акцент3 87 4" xfId="15049"/>
    <cellStyle name="40% - Акцент3 87 4 2" xfId="15050"/>
    <cellStyle name="40% - Акцент3 87 5" xfId="15051"/>
    <cellStyle name="40% - Акцент3 88" xfId="15052"/>
    <cellStyle name="40% - Акцент3 88 2" xfId="15053"/>
    <cellStyle name="40% - Акцент3 88 2 2" xfId="15054"/>
    <cellStyle name="40% - Акцент3 88 3" xfId="15055"/>
    <cellStyle name="40% - Акцент3 89" xfId="15056"/>
    <cellStyle name="40% - Акцент3 89 2" xfId="15057"/>
    <cellStyle name="40% - Акцент3 89 2 2" xfId="15058"/>
    <cellStyle name="40% - Акцент3 89 3" xfId="15059"/>
    <cellStyle name="40% - Акцент3 9" xfId="15060"/>
    <cellStyle name="40% - Акцент3 9 2" xfId="15061"/>
    <cellStyle name="40% - Акцент3 9 2 2" xfId="15062"/>
    <cellStyle name="40% - Акцент3 9 2 2 2" xfId="15063"/>
    <cellStyle name="40% - Акцент3 9 2 2 2 2" xfId="15064"/>
    <cellStyle name="40% - Акцент3 9 2 2 3" xfId="15065"/>
    <cellStyle name="40% - Акцент3 9 2 3" xfId="15066"/>
    <cellStyle name="40% - Акцент3 9 2 3 2" xfId="15067"/>
    <cellStyle name="40% - Акцент3 9 2 3 2 2" xfId="15068"/>
    <cellStyle name="40% - Акцент3 9 2 3 3" xfId="15069"/>
    <cellStyle name="40% - Акцент3 9 2 4" xfId="15070"/>
    <cellStyle name="40% - Акцент3 9 2 4 2" xfId="15071"/>
    <cellStyle name="40% - Акцент3 9 2 5" xfId="15072"/>
    <cellStyle name="40% - Акцент3 9 3" xfId="15073"/>
    <cellStyle name="40% - Акцент3 9 3 2" xfId="15074"/>
    <cellStyle name="40% - Акцент3 9 3 2 2" xfId="15075"/>
    <cellStyle name="40% - Акцент3 9 3 2 2 2" xfId="15076"/>
    <cellStyle name="40% - Акцент3 9 3 2 3" xfId="15077"/>
    <cellStyle name="40% - Акцент3 9 3 3" xfId="15078"/>
    <cellStyle name="40% - Акцент3 9 3 3 2" xfId="15079"/>
    <cellStyle name="40% - Акцент3 9 3 3 2 2" xfId="15080"/>
    <cellStyle name="40% - Акцент3 9 3 3 3" xfId="15081"/>
    <cellStyle name="40% - Акцент3 9 3 4" xfId="15082"/>
    <cellStyle name="40% - Акцент3 9 3 4 2" xfId="15083"/>
    <cellStyle name="40% - Акцент3 9 3 5" xfId="15084"/>
    <cellStyle name="40% - Акцент3 9 4" xfId="15085"/>
    <cellStyle name="40% - Акцент3 9 4 2" xfId="15086"/>
    <cellStyle name="40% - Акцент3 9 4 2 2" xfId="15087"/>
    <cellStyle name="40% - Акцент3 9 4 2 2 2" xfId="15088"/>
    <cellStyle name="40% - Акцент3 9 4 2 3" xfId="15089"/>
    <cellStyle name="40% - Акцент3 9 4 3" xfId="15090"/>
    <cellStyle name="40% - Акцент3 9 4 3 2" xfId="15091"/>
    <cellStyle name="40% - Акцент3 9 4 3 2 2" xfId="15092"/>
    <cellStyle name="40% - Акцент3 9 4 3 3" xfId="15093"/>
    <cellStyle name="40% - Акцент3 9 4 4" xfId="15094"/>
    <cellStyle name="40% - Акцент3 9 4 4 2" xfId="15095"/>
    <cellStyle name="40% - Акцент3 9 4 5" xfId="15096"/>
    <cellStyle name="40% - Акцент3 9 5" xfId="15097"/>
    <cellStyle name="40% - Акцент3 9 5 2" xfId="15098"/>
    <cellStyle name="40% - Акцент3 9 5 2 2" xfId="15099"/>
    <cellStyle name="40% - Акцент3 9 5 2 2 2" xfId="15100"/>
    <cellStyle name="40% - Акцент3 9 5 2 3" xfId="15101"/>
    <cellStyle name="40% - Акцент3 9 5 3" xfId="15102"/>
    <cellStyle name="40% - Акцент3 9 5 3 2" xfId="15103"/>
    <cellStyle name="40% - Акцент3 9 5 3 2 2" xfId="15104"/>
    <cellStyle name="40% - Акцент3 9 5 3 3" xfId="15105"/>
    <cellStyle name="40% - Акцент3 9 5 4" xfId="15106"/>
    <cellStyle name="40% - Акцент3 9 5 4 2" xfId="15107"/>
    <cellStyle name="40% - Акцент3 9 5 5" xfId="15108"/>
    <cellStyle name="40% - Акцент3 9 6" xfId="15109"/>
    <cellStyle name="40% - Акцент3 9 6 2" xfId="15110"/>
    <cellStyle name="40% - Акцент3 9 6 2 2" xfId="15111"/>
    <cellStyle name="40% - Акцент3 9 6 3" xfId="15112"/>
    <cellStyle name="40% - Акцент3 9 7" xfId="15113"/>
    <cellStyle name="40% - Акцент3 9 7 2" xfId="15114"/>
    <cellStyle name="40% - Акцент3 9 7 2 2" xfId="15115"/>
    <cellStyle name="40% - Акцент3 9 7 3" xfId="15116"/>
    <cellStyle name="40% - Акцент3 9 8" xfId="15117"/>
    <cellStyle name="40% - Акцент3 9 8 2" xfId="15118"/>
    <cellStyle name="40% - Акцент3 9 9" xfId="15119"/>
    <cellStyle name="40% - Акцент3 90" xfId="15120"/>
    <cellStyle name="40% - Акцент3 90 2" xfId="15121"/>
    <cellStyle name="40% - Акцент3 90 2 2" xfId="15122"/>
    <cellStyle name="40% - Акцент3 90 3" xfId="15123"/>
    <cellStyle name="40% - Акцент3 91" xfId="15124"/>
    <cellStyle name="40% - Акцент3 91 2" xfId="15125"/>
    <cellStyle name="40% - Акцент3 91 2 2" xfId="15126"/>
    <cellStyle name="40% - Акцент3 91 3" xfId="15127"/>
    <cellStyle name="40% - Акцент3 92" xfId="15128"/>
    <cellStyle name="40% - Акцент3 92 2" xfId="15129"/>
    <cellStyle name="40% - Акцент3 92 2 2" xfId="15130"/>
    <cellStyle name="40% - Акцент3 92 3" xfId="15131"/>
    <cellStyle name="40% - Акцент3 93" xfId="15132"/>
    <cellStyle name="40% - Акцент3 93 2" xfId="15133"/>
    <cellStyle name="40% - Акцент3 93 2 2" xfId="15134"/>
    <cellStyle name="40% - Акцент3 93 3" xfId="15135"/>
    <cellStyle name="40% - Акцент3 94" xfId="15136"/>
    <cellStyle name="40% - Акцент3 94 2" xfId="15137"/>
    <cellStyle name="40% - Акцент3 94 2 2" xfId="15138"/>
    <cellStyle name="40% - Акцент3 94 3" xfId="15139"/>
    <cellStyle name="40% - Акцент3 95" xfId="15140"/>
    <cellStyle name="40% - Акцент3 95 2" xfId="15141"/>
    <cellStyle name="40% - Акцент3 95 2 2" xfId="15142"/>
    <cellStyle name="40% - Акцент3 95 3" xfId="15143"/>
    <cellStyle name="40% - Акцент3 96" xfId="15144"/>
    <cellStyle name="40% - Акцент3 96 2" xfId="15145"/>
    <cellStyle name="40% - Акцент3 96 2 2" xfId="15146"/>
    <cellStyle name="40% - Акцент3 96 3" xfId="15147"/>
    <cellStyle name="40% - Акцент3 97" xfId="15148"/>
    <cellStyle name="40% - Акцент3 97 2" xfId="15149"/>
    <cellStyle name="40% - Акцент3 97 2 2" xfId="15150"/>
    <cellStyle name="40% - Акцент3 97 3" xfId="15151"/>
    <cellStyle name="40% - Акцент3 98" xfId="15152"/>
    <cellStyle name="40% - Акцент3 98 2" xfId="15153"/>
    <cellStyle name="40% - Акцент3 98 2 2" xfId="15154"/>
    <cellStyle name="40% - Акцент3 98 3" xfId="15155"/>
    <cellStyle name="40% - Акцент3 99" xfId="15156"/>
    <cellStyle name="40% - Акцент3 99 2" xfId="15157"/>
    <cellStyle name="40% - Акцент3 99 2 2" xfId="15158"/>
    <cellStyle name="40% - Акцент3 99 3" xfId="15159"/>
    <cellStyle name="40% - Акцент4" xfId="15160" builtinId="43" customBuiltin="1"/>
    <cellStyle name="40% - Акцент4 10" xfId="15161"/>
    <cellStyle name="40% - Акцент4 10 2" xfId="15162"/>
    <cellStyle name="40% - Акцент4 10 2 2" xfId="15163"/>
    <cellStyle name="40% - Акцент4 10 2 2 2" xfId="15164"/>
    <cellStyle name="40% - Акцент4 10 2 3" xfId="15165"/>
    <cellStyle name="40% - Акцент4 10 3" xfId="15166"/>
    <cellStyle name="40% - Акцент4 10 3 2" xfId="15167"/>
    <cellStyle name="40% - Акцент4 10 3 2 2" xfId="15168"/>
    <cellStyle name="40% - Акцент4 10 3 3" xfId="15169"/>
    <cellStyle name="40% - Акцент4 10 4" xfId="15170"/>
    <cellStyle name="40% - Акцент4 10 4 2" xfId="15171"/>
    <cellStyle name="40% - Акцент4 10 5" xfId="15172"/>
    <cellStyle name="40% - Акцент4 100" xfId="15173"/>
    <cellStyle name="40% - Акцент4 100 2" xfId="15174"/>
    <cellStyle name="40% - Акцент4 100 2 2" xfId="15175"/>
    <cellStyle name="40% - Акцент4 100 3" xfId="15176"/>
    <cellStyle name="40% - Акцент4 101" xfId="15177"/>
    <cellStyle name="40% - Акцент4 101 2" xfId="15178"/>
    <cellStyle name="40% - Акцент4 101 2 2" xfId="15179"/>
    <cellStyle name="40% - Акцент4 101 3" xfId="15180"/>
    <cellStyle name="40% - Акцент4 102" xfId="15181"/>
    <cellStyle name="40% - Акцент4 102 2" xfId="15182"/>
    <cellStyle name="40% - Акцент4 102 2 2" xfId="15183"/>
    <cellStyle name="40% - Акцент4 102 3" xfId="15184"/>
    <cellStyle name="40% - Акцент4 103" xfId="15185"/>
    <cellStyle name="40% - Акцент4 103 2" xfId="15186"/>
    <cellStyle name="40% - Акцент4 103 2 2" xfId="15187"/>
    <cellStyle name="40% - Акцент4 103 3" xfId="15188"/>
    <cellStyle name="40% - Акцент4 104" xfId="15189"/>
    <cellStyle name="40% - Акцент4 104 2" xfId="15190"/>
    <cellStyle name="40% - Акцент4 104 2 2" xfId="15191"/>
    <cellStyle name="40% - Акцент4 104 3" xfId="15192"/>
    <cellStyle name="40% - Акцент4 105" xfId="15193"/>
    <cellStyle name="40% - Акцент4 105 2" xfId="15194"/>
    <cellStyle name="40% - Акцент4 105 2 2" xfId="15195"/>
    <cellStyle name="40% - Акцент4 105 3" xfId="15196"/>
    <cellStyle name="40% - Акцент4 106" xfId="15197"/>
    <cellStyle name="40% - Акцент4 106 2" xfId="15198"/>
    <cellStyle name="40% - Акцент4 106 2 2" xfId="15199"/>
    <cellStyle name="40% - Акцент4 106 3" xfId="15200"/>
    <cellStyle name="40% - Акцент4 107" xfId="15201"/>
    <cellStyle name="40% - Акцент4 107 2" xfId="15202"/>
    <cellStyle name="40% - Акцент4 107 2 2" xfId="15203"/>
    <cellStyle name="40% - Акцент4 107 3" xfId="15204"/>
    <cellStyle name="40% - Акцент4 108" xfId="15205"/>
    <cellStyle name="40% - Акцент4 108 2" xfId="15206"/>
    <cellStyle name="40% - Акцент4 108 2 2" xfId="15207"/>
    <cellStyle name="40% - Акцент4 108 3" xfId="15208"/>
    <cellStyle name="40% - Акцент4 109" xfId="15209"/>
    <cellStyle name="40% - Акцент4 109 2" xfId="15210"/>
    <cellStyle name="40% - Акцент4 109 2 2" xfId="15211"/>
    <cellStyle name="40% - Акцент4 109 3" xfId="15212"/>
    <cellStyle name="40% - Акцент4 11" xfId="15213"/>
    <cellStyle name="40% - Акцент4 11 2" xfId="15214"/>
    <cellStyle name="40% - Акцент4 11 2 2" xfId="15215"/>
    <cellStyle name="40% - Акцент4 11 2 2 2" xfId="15216"/>
    <cellStyle name="40% - Акцент4 11 2 3" xfId="15217"/>
    <cellStyle name="40% - Акцент4 11 3" xfId="15218"/>
    <cellStyle name="40% - Акцент4 11 3 2" xfId="15219"/>
    <cellStyle name="40% - Акцент4 11 3 2 2" xfId="15220"/>
    <cellStyle name="40% - Акцент4 11 3 3" xfId="15221"/>
    <cellStyle name="40% - Акцент4 11 4" xfId="15222"/>
    <cellStyle name="40% - Акцент4 11 4 2" xfId="15223"/>
    <cellStyle name="40% - Акцент4 11 5" xfId="15224"/>
    <cellStyle name="40% - Акцент4 110" xfId="15225"/>
    <cellStyle name="40% - Акцент4 110 2" xfId="15226"/>
    <cellStyle name="40% - Акцент4 110 2 2" xfId="15227"/>
    <cellStyle name="40% - Акцент4 110 3" xfId="15228"/>
    <cellStyle name="40% - Акцент4 111" xfId="15229"/>
    <cellStyle name="40% - Акцент4 111 2" xfId="15230"/>
    <cellStyle name="40% - Акцент4 111 2 2" xfId="15231"/>
    <cellStyle name="40% - Акцент4 111 3" xfId="15232"/>
    <cellStyle name="40% - Акцент4 112" xfId="15233"/>
    <cellStyle name="40% - Акцент4 112 2" xfId="15234"/>
    <cellStyle name="40% - Акцент4 112 2 2" xfId="15235"/>
    <cellStyle name="40% - Акцент4 112 3" xfId="15236"/>
    <cellStyle name="40% - Акцент4 113" xfId="15237"/>
    <cellStyle name="40% - Акцент4 113 2" xfId="15238"/>
    <cellStyle name="40% - Акцент4 113 2 2" xfId="15239"/>
    <cellStyle name="40% - Акцент4 113 3" xfId="15240"/>
    <cellStyle name="40% - Акцент4 114" xfId="15241"/>
    <cellStyle name="40% - Акцент4 114 2" xfId="15242"/>
    <cellStyle name="40% - Акцент4 114 2 2" xfId="15243"/>
    <cellStyle name="40% - Акцент4 114 3" xfId="15244"/>
    <cellStyle name="40% - Акцент4 115" xfId="15245"/>
    <cellStyle name="40% - Акцент4 115 2" xfId="15246"/>
    <cellStyle name="40% - Акцент4 115 2 2" xfId="15247"/>
    <cellStyle name="40% - Акцент4 115 3" xfId="15248"/>
    <cellStyle name="40% - Акцент4 116" xfId="15249"/>
    <cellStyle name="40% - Акцент4 116 2" xfId="15250"/>
    <cellStyle name="40% - Акцент4 116 2 2" xfId="15251"/>
    <cellStyle name="40% - Акцент4 116 3" xfId="15252"/>
    <cellStyle name="40% - Акцент4 117" xfId="15253"/>
    <cellStyle name="40% - Акцент4 117 2" xfId="15254"/>
    <cellStyle name="40% - Акцент4 117 2 2" xfId="15255"/>
    <cellStyle name="40% - Акцент4 117 3" xfId="15256"/>
    <cellStyle name="40% - Акцент4 118" xfId="15257"/>
    <cellStyle name="40% - Акцент4 118 2" xfId="15258"/>
    <cellStyle name="40% - Акцент4 118 2 2" xfId="15259"/>
    <cellStyle name="40% - Акцент4 118 3" xfId="15260"/>
    <cellStyle name="40% - Акцент4 119" xfId="15261"/>
    <cellStyle name="40% - Акцент4 119 2" xfId="15262"/>
    <cellStyle name="40% - Акцент4 119 2 2" xfId="15263"/>
    <cellStyle name="40% - Акцент4 119 3" xfId="15264"/>
    <cellStyle name="40% - Акцент4 12" xfId="15265"/>
    <cellStyle name="40% - Акцент4 12 2" xfId="15266"/>
    <cellStyle name="40% - Акцент4 12 2 2" xfId="15267"/>
    <cellStyle name="40% - Акцент4 12 2 2 2" xfId="15268"/>
    <cellStyle name="40% - Акцент4 12 2 3" xfId="15269"/>
    <cellStyle name="40% - Акце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>
    <cellStyle name="40% - Акцент4 12 4 2" xfId="15275"/>
    <cellStyle name="40% - Акцент4 12 5" xfId="15276"/>
    <cellStyle name="40% - Акцент4 120" xfId="15277"/>
    <cellStyle name="40% - Акцент4 120 2" xfId="15278"/>
    <cellStyle name="40% - Акцент4 120 2 2" xfId="15279"/>
    <cellStyle name="40% - Акцент4 120 3" xfId="15280"/>
    <cellStyle name="40% - Акцент4 121" xfId="15281"/>
    <cellStyle name="40% - Акцент4 121 2" xfId="15282"/>
    <cellStyle name="40% - Акцент4 121 2 2" xfId="15283"/>
    <cellStyle name="40% - Акцент4 121 3" xfId="15284"/>
    <cellStyle name="40% - Акцент4 122" xfId="15285"/>
    <cellStyle name="40% - Акцент4 122 2" xfId="15286"/>
    <cellStyle name="40% - Акцент4 122 2 2" xfId="15287"/>
    <cellStyle name="40% - Акцент4 122 3" xfId="15288"/>
    <cellStyle name="40% - Акцент4 123" xfId="15289"/>
    <cellStyle name="40% - Акцент4 123 2" xfId="15290"/>
    <cellStyle name="40% - Акцент4 123 2 2" xfId="15291"/>
    <cellStyle name="40% - Акцент4 123 3" xfId="15292"/>
    <cellStyle name="40% - Акцент4 124" xfId="15293"/>
    <cellStyle name="40% - Акцент4 124 2" xfId="15294"/>
    <cellStyle name="40% - Акцент4 124 2 2" xfId="15295"/>
    <cellStyle name="40% - Акцент4 124 3" xfId="15296"/>
    <cellStyle name="40% - Акцент4 125" xfId="15297"/>
    <cellStyle name="40% - Акцент4 125 2" xfId="15298"/>
    <cellStyle name="40% - Акцент4 125 2 2" xfId="15299"/>
    <cellStyle name="40% - Акцент4 125 3" xfId="15300"/>
    <cellStyle name="40% - Акцент4 126" xfId="15301"/>
    <cellStyle name="40% - Акцент4 126 2" xfId="15302"/>
    <cellStyle name="40% - Акцент4 126 2 2" xfId="15303"/>
    <cellStyle name="40% - Акцент4 126 3" xfId="15304"/>
    <cellStyle name="40% - Акцент4 127" xfId="15305"/>
    <cellStyle name="40% - Акцент4 127 2" xfId="15306"/>
    <cellStyle name="40% - Акцент4 127 2 2" xfId="15307"/>
    <cellStyle name="40% - Акцент4 127 3" xfId="15308"/>
    <cellStyle name="40% - Акцент4 128" xfId="15309"/>
    <cellStyle name="40% - Акцент4 128 2" xfId="15310"/>
    <cellStyle name="40% - Акцент4 128 2 2" xfId="15311"/>
    <cellStyle name="40% - Акцент4 128 3" xfId="15312"/>
    <cellStyle name="40% - Акцент4 129" xfId="15313"/>
    <cellStyle name="40% - Акцент4 129 2" xfId="15314"/>
    <cellStyle name="40% - Акцент4 129 2 2" xfId="15315"/>
    <cellStyle name="40% - Акцент4 129 3" xfId="15316"/>
    <cellStyle name="40% - Акцент4 13" xfId="15317"/>
    <cellStyle name="40% - Акцент4 13 2" xfId="15318"/>
    <cellStyle name="40% - Акцент4 13 2 2" xfId="15319"/>
    <cellStyle name="40% - Акцент4 13 2 2 2" xfId="15320"/>
    <cellStyle name="40% - Акцент4 13 2 3" xfId="15321"/>
    <cellStyle name="40% - Акцент4 13 3" xfId="15322"/>
    <cellStyle name="40% - Акцент4 13 3 2" xfId="15323"/>
    <cellStyle name="40% - Акцент4 13 3 2 2" xfId="15324"/>
    <cellStyle name="40% - Акцент4 13 3 3" xfId="15325"/>
    <cellStyle name="40% - Акцент4 13 4" xfId="15326"/>
    <cellStyle name="40% - Акцент4 13 4 2" xfId="15327"/>
    <cellStyle name="40% - Акцент4 13 5" xfId="15328"/>
    <cellStyle name="40% - Акцент4 130" xfId="15329"/>
    <cellStyle name="40% - Акцент4 130 2" xfId="15330"/>
    <cellStyle name="40% - Акцент4 130 2 2" xfId="15331"/>
    <cellStyle name="40% - Акцент4 130 3" xfId="15332"/>
    <cellStyle name="40% - Акцент4 131" xfId="15333"/>
    <cellStyle name="40% - Акцент4 131 2" xfId="15334"/>
    <cellStyle name="40% - Акцент4 131 2 2" xfId="15335"/>
    <cellStyle name="40% - Акцент4 131 3" xfId="15336"/>
    <cellStyle name="40% - Акцент4 132" xfId="15337"/>
    <cellStyle name="40% - Акцент4 132 2" xfId="15338"/>
    <cellStyle name="40% - Акцент4 132 2 2" xfId="15339"/>
    <cellStyle name="40% - Акцент4 132 3" xfId="15340"/>
    <cellStyle name="40% - Акцент4 133" xfId="15341"/>
    <cellStyle name="40% - Акцент4 133 2" xfId="15342"/>
    <cellStyle name="40% - Акцент4 133 2 2" xfId="15343"/>
    <cellStyle name="40% - Акцент4 133 3" xfId="15344"/>
    <cellStyle name="40% - Акцент4 134" xfId="15345"/>
    <cellStyle name="40% - Акцент4 134 2" xfId="15346"/>
    <cellStyle name="40% - Акцент4 134 2 2" xfId="15347"/>
    <cellStyle name="40% - Акцент4 134 3" xfId="15348"/>
    <cellStyle name="40% - Акцент4 135" xfId="15349"/>
    <cellStyle name="40% - Акцент4 135 2" xfId="15350"/>
    <cellStyle name="40% - Акцент4 135 2 2" xfId="15351"/>
    <cellStyle name="40% - Акцент4 135 3" xfId="15352"/>
    <cellStyle name="40% - Акцент4 136" xfId="15353"/>
    <cellStyle name="40% - Акцент4 136 2" xfId="15354"/>
    <cellStyle name="40% - Акцент4 136 2 2" xfId="15355"/>
    <cellStyle name="40% - Акцент4 136 3" xfId="15356"/>
    <cellStyle name="40% - Акцент4 137" xfId="15357"/>
    <cellStyle name="40% - Акцент4 138" xfId="15358"/>
    <cellStyle name="40% - Акцент4 14" xfId="15359"/>
    <cellStyle name="40% - Акцент4 14 2" xfId="15360"/>
    <cellStyle name="40% - Акцент4 14 2 2" xfId="15361"/>
    <cellStyle name="40% - Акцент4 14 2 2 2" xfId="15362"/>
    <cellStyle name="40% - Акцент4 14 2 3" xfId="15363"/>
    <cellStyle name="40% - Акцент4 14 3" xfId="15364"/>
    <cellStyle name="40% - Акцент4 14 3 2" xfId="15365"/>
    <cellStyle name="40% - Акцент4 14 3 2 2" xfId="15366"/>
    <cellStyle name="40% - Акцент4 14 3 3" xfId="15367"/>
    <cellStyle name="40% - Акцент4 14 4" xfId="15368"/>
    <cellStyle name="40% - Акцент4 14 4 2" xfId="15369"/>
    <cellStyle name="40% - Акцент4 14 5" xfId="15370"/>
    <cellStyle name="40% - Акцент4 15" xfId="15371"/>
    <cellStyle name="40% - Акцент4 15 2" xfId="15372"/>
    <cellStyle name="40% - Акцент4 15 2 2" xfId="15373"/>
    <cellStyle name="40% - Акцент4 15 2 2 2" xfId="15374"/>
    <cellStyle name="40% - Акцент4 15 2 3" xfId="15375"/>
    <cellStyle name="40% - Акцент4 15 3" xfId="15376"/>
    <cellStyle name="40% - Акцент4 15 3 2" xfId="15377"/>
    <cellStyle name="40% - Акцент4 15 3 2 2" xfId="15378"/>
    <cellStyle name="40% - Акцент4 15 3 3" xfId="15379"/>
    <cellStyle name="40% - Акцент4 15 4" xfId="15380"/>
    <cellStyle name="40% - Акцент4 15 4 2" xfId="15381"/>
    <cellStyle name="40% - Акцент4 15 5" xfId="15382"/>
    <cellStyle name="40% - Акцент4 16" xfId="15383"/>
    <cellStyle name="40% - Акцент4 16 2" xfId="15384"/>
    <cellStyle name="40% - Акцент4 16 2 2" xfId="15385"/>
    <cellStyle name="40% - Акцент4 16 2 2 2" xfId="15386"/>
    <cellStyle name="40% - Акцент4 16 2 3" xfId="15387"/>
    <cellStyle name="40% - Акцент4 16 3" xfId="15388"/>
    <cellStyle name="40% - Акцент4 16 3 2" xfId="15389"/>
    <cellStyle name="40% - Акцент4 16 3 2 2" xfId="15390"/>
    <cellStyle name="40% - Акцент4 16 3 3" xfId="15391"/>
    <cellStyle name="40% - Акцент4 16 4" xfId="15392"/>
    <cellStyle name="40% - Акцент4 16 4 2" xfId="15393"/>
    <cellStyle name="40% - Акцент4 16 5" xfId="15394"/>
    <cellStyle name="40% - Акцент4 17" xfId="15395"/>
    <cellStyle name="40% - Акцент4 17 2" xfId="15396"/>
    <cellStyle name="40% - Акцент4 17 2 2" xfId="15397"/>
    <cellStyle name="40% - Акцент4 17 2 2 2" xfId="15398"/>
    <cellStyle name="40% - Акцент4 17 2 3" xfId="15399"/>
    <cellStyle name="40% - Акцент4 17 3" xfId="15400"/>
    <cellStyle name="40% - Акцент4 17 3 2" xfId="15401"/>
    <cellStyle name="40% - Акцент4 17 3 2 2" xfId="15402"/>
    <cellStyle name="40% - Акцент4 17 3 3" xfId="15403"/>
    <cellStyle name="40% - Акцент4 17 4" xfId="15404"/>
    <cellStyle name="40% - Акцент4 17 4 2" xfId="15405"/>
    <cellStyle name="40% - Акцент4 17 5" xfId="15406"/>
    <cellStyle name="40% - Акцент4 18" xfId="15407"/>
    <cellStyle name="40% - Акцент4 18 2" xfId="15408"/>
    <cellStyle name="40% - Акцент4 18 2 2" xfId="15409"/>
    <cellStyle name="40% - Акцент4 18 2 2 2" xfId="15410"/>
    <cellStyle name="40% - Акцент4 18 2 3" xfId="15411"/>
    <cellStyle name="40% - Акцент4 18 3" xfId="15412"/>
    <cellStyle name="40% - Акцент4 18 3 2" xfId="15413"/>
    <cellStyle name="40% - Акцент4 18 3 2 2" xfId="15414"/>
    <cellStyle name="40% - Акцент4 18 3 3" xfId="15415"/>
    <cellStyle name="40% - Акцент4 18 4" xfId="15416"/>
    <cellStyle name="40% - Акцент4 18 4 2" xfId="15417"/>
    <cellStyle name="40% - Акцент4 18 5" xfId="15418"/>
    <cellStyle name="40% - Акцент4 19" xfId="15419"/>
    <cellStyle name="40% - Акцент4 19 2" xfId="15420"/>
    <cellStyle name="40% - Акцент4 19 2 2" xfId="15421"/>
    <cellStyle name="40% - Акцент4 19 2 2 2" xfId="15422"/>
    <cellStyle name="40% - Акцент4 19 2 3" xfId="15423"/>
    <cellStyle name="40% - Акцент4 19 3" xfId="15424"/>
    <cellStyle name="40% - Акцент4 19 3 2" xfId="15425"/>
    <cellStyle name="40% - Акцент4 19 3 2 2" xfId="15426"/>
    <cellStyle name="40% - Акцент4 19 3 3" xfId="15427"/>
    <cellStyle name="40% - Акцент4 19 4" xfId="15428"/>
    <cellStyle name="40% - Акцент4 19 4 2" xfId="15429"/>
    <cellStyle name="40% - Акцент4 19 5" xfId="15430"/>
    <cellStyle name="40% - Акцент4 2" xfId="15431"/>
    <cellStyle name="40% - Акцент4 2 10" xfId="15432"/>
    <cellStyle name="40% - Акцент4 2 10 2" xfId="15433"/>
    <cellStyle name="40% - Акцент4 2 10 2 2" xfId="15434"/>
    <cellStyle name="40% - Акцент4 2 10 3" xfId="15435"/>
    <cellStyle name="40% - Акцент4 2 11" xfId="15436"/>
    <cellStyle name="40% - Акцент4 2 11 2" xfId="15437"/>
    <cellStyle name="40% - Акцент4 2 11 2 2" xfId="15438"/>
    <cellStyle name="40% - Акцент4 2 11 3" xfId="15439"/>
    <cellStyle name="40% - Акцент4 2 12" xfId="15440"/>
    <cellStyle name="40% - Акцент4 2 12 2" xfId="15441"/>
    <cellStyle name="40% - Акцент4 2 12 2 2" xfId="15442"/>
    <cellStyle name="40% - Акцент4 2 12 3" xfId="15443"/>
    <cellStyle name="40% - Акцент4 2 13" xfId="15444"/>
    <cellStyle name="40% - Акцент4 2 13 2" xfId="15445"/>
    <cellStyle name="40% - Акцент4 2 13 2 2" xfId="15446"/>
    <cellStyle name="40% - Акцент4 2 13 3" xfId="15447"/>
    <cellStyle name="40% - Акцент4 2 14" xfId="15448"/>
    <cellStyle name="40% - Акцент4 2 14 2" xfId="15449"/>
    <cellStyle name="40% - Акцент4 2 14 2 2" xfId="15450"/>
    <cellStyle name="40% - Акцент4 2 14 3" xfId="15451"/>
    <cellStyle name="40% - Акцент4 2 15" xfId="15452"/>
    <cellStyle name="40% - Акцент4 2 15 2" xfId="15453"/>
    <cellStyle name="40% - Акцент4 2 15 2 2" xfId="15454"/>
    <cellStyle name="40% - Акцент4 2 15 3" xfId="15455"/>
    <cellStyle name="40% - Акцент4 2 16" xfId="15456"/>
    <cellStyle name="40% - Акцент4 2 16 2" xfId="15457"/>
    <cellStyle name="40% - Акцент4 2 16 2 2" xfId="15458"/>
    <cellStyle name="40% - Акцент4 2 16 3" xfId="15459"/>
    <cellStyle name="40% - Акцент4 2 17" xfId="15460"/>
    <cellStyle name="40% - Акцент4 2 17 2" xfId="15461"/>
    <cellStyle name="40% - Акцент4 2 17 2 2" xfId="15462"/>
    <cellStyle name="40% - Акцент4 2 17 3" xfId="15463"/>
    <cellStyle name="40% - Акцент4 2 18" xfId="15464"/>
    <cellStyle name="40% - Акцент4 2 18 2" xfId="15465"/>
    <cellStyle name="40% - Акцент4 2 18 2 2" xfId="15466"/>
    <cellStyle name="40% - Акцент4 2 18 3" xfId="15467"/>
    <cellStyle name="40% - Акцент4 2 19" xfId="15468"/>
    <cellStyle name="40% - Акцент4 2 19 2" xfId="15469"/>
    <cellStyle name="40% - Акцент4 2 19 2 2" xfId="15470"/>
    <cellStyle name="40% - Акцент4 2 19 3" xfId="15471"/>
    <cellStyle name="40% - Акцент4 2 2" xfId="15472"/>
    <cellStyle name="40% - Акцент4 2 2 2" xfId="15473"/>
    <cellStyle name="40% - Акцент4 2 2 2 2" xfId="15474"/>
    <cellStyle name="40% - Акцент4 2 2 2 2 2" xfId="15475"/>
    <cellStyle name="40% - Акцент4 2 2 2 3" xfId="15476"/>
    <cellStyle name="40% - Акцент4 2 2 3" xfId="15477"/>
    <cellStyle name="40% - Акцент4 2 2 3 2" xfId="15478"/>
    <cellStyle name="40% - Акцент4 2 2 3 2 2" xfId="15479"/>
    <cellStyle name="40% - Акцент4 2 2 3 3" xfId="15480"/>
    <cellStyle name="40% - Акцент4 2 2 4" xfId="15481"/>
    <cellStyle name="40% - Акцент4 2 2 4 2" xfId="15482"/>
    <cellStyle name="40% - Акцент4 2 2 5" xfId="15483"/>
    <cellStyle name="40% - Акцент4 2 20" xfId="15484"/>
    <cellStyle name="40% - Акцент4 2 20 2" xfId="15485"/>
    <cellStyle name="40% - Акцент4 2 20 2 2" xfId="15486"/>
    <cellStyle name="40% - Акцент4 2 20 3" xfId="15487"/>
    <cellStyle name="40% - Акцент4 2 21" xfId="15488"/>
    <cellStyle name="40% - Акцент4 2 21 2" xfId="15489"/>
    <cellStyle name="40% - Акцент4 2 21 2 2" xfId="15490"/>
    <cellStyle name="40% - Акцент4 2 21 3" xfId="15491"/>
    <cellStyle name="40% - Акцент4 2 22" xfId="15492"/>
    <cellStyle name="40% - Акцент4 2 22 2" xfId="15493"/>
    <cellStyle name="40% - Акцент4 2 22 2 2" xfId="15494"/>
    <cellStyle name="40% - Акцент4 2 22 3" xfId="15495"/>
    <cellStyle name="40% - Акцент4 2 23" xfId="15496"/>
    <cellStyle name="40% - Акцент4 2 23 2" xfId="15497"/>
    <cellStyle name="40% - Акцент4 2 23 2 2" xfId="15498"/>
    <cellStyle name="40% - Акцент4 2 23 3" xfId="15499"/>
    <cellStyle name="40% - Акцент4 2 24" xfId="15500"/>
    <cellStyle name="40% - Акцент4 2 24 2" xfId="15501"/>
    <cellStyle name="40% - Акцент4 2 24 2 2" xfId="15502"/>
    <cellStyle name="40% - Акцент4 2 24 3" xfId="15503"/>
    <cellStyle name="40% - Акцент4 2 25" xfId="15504"/>
    <cellStyle name="40% - Акцент4 2 25 2" xfId="15505"/>
    <cellStyle name="40% - Акцент4 2 26" xfId="15506"/>
    <cellStyle name="40% - Акцент4 2 3" xfId="15507"/>
    <cellStyle name="40% - Акцент4 2 3 2" xfId="15508"/>
    <cellStyle name="40% - Акцент4 2 3 2 2" xfId="15509"/>
    <cellStyle name="40% - Акцент4 2 3 2 2 2" xfId="15510"/>
    <cellStyle name="40% - Акцент4 2 3 2 3" xfId="15511"/>
    <cellStyle name="40% - Акцент4 2 3 3" xfId="15512"/>
    <cellStyle name="40% - Акцент4 2 3 3 2" xfId="15513"/>
    <cellStyle name="40% - Акцент4 2 3 3 2 2" xfId="15514"/>
    <cellStyle name="40% - Акцент4 2 3 3 3" xfId="15515"/>
    <cellStyle name="40% - Акцент4 2 3 4" xfId="15516"/>
    <cellStyle name="40% - Акцент4 2 3 4 2" xfId="15517"/>
    <cellStyle name="40% - Акцент4 2 3 5" xfId="15518"/>
    <cellStyle name="40% - Акцент4 2 4" xfId="15519"/>
    <cellStyle name="40% - Акцент4 2 4 2" xfId="15520"/>
    <cellStyle name="40% - Акцент4 2 4 2 2" xfId="15521"/>
    <cellStyle name="40% - Акцент4 2 4 2 2 2" xfId="15522"/>
    <cellStyle name="40% - Акцент4 2 4 2 3" xfId="15523"/>
    <cellStyle name="40% - Акцент4 2 4 3" xfId="15524"/>
    <cellStyle name="40% - Акцент4 2 4 3 2" xfId="15525"/>
    <cellStyle name="40% - Акцент4 2 4 3 2 2" xfId="15526"/>
    <cellStyle name="40% - Акцент4 2 4 3 3" xfId="15527"/>
    <cellStyle name="40% - Акцент4 2 4 4" xfId="15528"/>
    <cellStyle name="40% - Акцент4 2 4 4 2" xfId="15529"/>
    <cellStyle name="40% - Акцент4 2 4 5" xfId="15530"/>
    <cellStyle name="40% - Акцент4 2 5" xfId="15531"/>
    <cellStyle name="40% - Акцент4 2 5 2" xfId="15532"/>
    <cellStyle name="40% - Акцент4 2 5 2 2" xfId="15533"/>
    <cellStyle name="40% - Акцент4 2 5 2 2 2" xfId="15534"/>
    <cellStyle name="40% - Акцент4 2 5 2 3" xfId="15535"/>
    <cellStyle name="40% - Акцент4 2 5 3" xfId="15536"/>
    <cellStyle name="40% - Акцент4 2 5 3 2" xfId="15537"/>
    <cellStyle name="40% - Акцент4 2 5 3 2 2" xfId="15538"/>
    <cellStyle name="40% - Акцент4 2 5 3 3" xfId="15539"/>
    <cellStyle name="40% - Акцент4 2 5 4" xfId="15540"/>
    <cellStyle name="40% - Акцент4 2 5 4 2" xfId="15541"/>
    <cellStyle name="40% - Акцент4 2 5 5" xfId="15542"/>
    <cellStyle name="40% - Акцент4 2 6" xfId="15543"/>
    <cellStyle name="40% - Акцент4 2 6 2" xfId="15544"/>
    <cellStyle name="40% - Акцент4 2 6 2 2" xfId="15545"/>
    <cellStyle name="40% - Акцент4 2 6 3" xfId="15546"/>
    <cellStyle name="40% - Акцент4 2 7" xfId="15547"/>
    <cellStyle name="40% - Акцент4 2 7 2" xfId="15548"/>
    <cellStyle name="40% - Акцент4 2 7 2 2" xfId="15549"/>
    <cellStyle name="40% - Акцент4 2 7 3" xfId="15550"/>
    <cellStyle name="40% - Акцент4 2 8" xfId="15551"/>
    <cellStyle name="40% - Акцент4 2 8 2" xfId="15552"/>
    <cellStyle name="40% - Акцент4 2 8 2 2" xfId="15553"/>
    <cellStyle name="40% - Акцент4 2 8 3" xfId="15554"/>
    <cellStyle name="40% - Акцент4 2 9" xfId="15555"/>
    <cellStyle name="40% - Акцент4 2 9 2" xfId="15556"/>
    <cellStyle name="40% - Акцент4 2 9 2 2" xfId="15557"/>
    <cellStyle name="40% - Акцент4 2 9 3" xfId="15558"/>
    <cellStyle name="40% - Акцент4 20" xfId="15559"/>
    <cellStyle name="40% - Акцент4 20 2" xfId="15560"/>
    <cellStyle name="40% - Акцент4 20 2 2" xfId="15561"/>
    <cellStyle name="40% - Акцент4 20 2 2 2" xfId="15562"/>
    <cellStyle name="40% - Акцент4 20 2 3" xfId="15563"/>
    <cellStyle name="40% - Акцент4 20 3" xfId="15564"/>
    <cellStyle name="40% - Акцент4 20 3 2" xfId="15565"/>
    <cellStyle name="40% - Акцент4 20 3 2 2" xfId="15566"/>
    <cellStyle name="40% - Акцент4 20 3 3" xfId="15567"/>
    <cellStyle name="40% - Акцент4 20 4" xfId="15568"/>
    <cellStyle name="40% - Акцент4 20 4 2" xfId="15569"/>
    <cellStyle name="40% - Акцент4 20 5" xfId="15570"/>
    <cellStyle name="40% - Акцент4 21" xfId="15571"/>
    <cellStyle name="40% - Акцент4 21 2" xfId="15572"/>
    <cellStyle name="40% - Акцент4 21 2 2" xfId="15573"/>
    <cellStyle name="40% - Акцент4 21 2 2 2" xfId="15574"/>
    <cellStyle name="40% - Акцент4 21 2 3" xfId="15575"/>
    <cellStyle name="40% - Акцент4 21 3" xfId="15576"/>
    <cellStyle name="40% - Акцент4 21 3 2" xfId="15577"/>
    <cellStyle name="40% - Акцент4 21 3 2 2" xfId="15578"/>
    <cellStyle name="40% - Акцент4 21 3 3" xfId="15579"/>
    <cellStyle name="40% - Акцент4 21 4" xfId="15580"/>
    <cellStyle name="40% - Акцент4 21 4 2" xfId="15581"/>
    <cellStyle name="40% - Акцент4 21 5" xfId="15582"/>
    <cellStyle name="40% - Акцент4 22" xfId="15583"/>
    <cellStyle name="40% - Акцент4 22 2" xfId="15584"/>
    <cellStyle name="40% - Акцент4 22 2 2" xfId="15585"/>
    <cellStyle name="40% - Акцент4 22 2 2 2" xfId="15586"/>
    <cellStyle name="40% - Акцент4 22 2 3" xfId="15587"/>
    <cellStyle name="40% - Акцент4 22 3" xfId="15588"/>
    <cellStyle name="40% - Акцент4 22 3 2" xfId="15589"/>
    <cellStyle name="40% - Акцент4 22 3 2 2" xfId="15590"/>
    <cellStyle name="40% - Акцент4 22 3 3" xfId="15591"/>
    <cellStyle name="40% - Акцент4 22 4" xfId="15592"/>
    <cellStyle name="40% - Акцент4 22 4 2" xfId="15593"/>
    <cellStyle name="40% - Акцент4 22 5" xfId="15594"/>
    <cellStyle name="40% - Акцент4 23" xfId="15595"/>
    <cellStyle name="40% - Акцент4 23 2" xfId="15596"/>
    <cellStyle name="40% - Акцент4 23 2 2" xfId="15597"/>
    <cellStyle name="40% - Акцент4 23 2 2 2" xfId="15598"/>
    <cellStyle name="40% - Акцент4 23 2 3" xfId="15599"/>
    <cellStyle name="40% - Акцент4 23 3" xfId="15600"/>
    <cellStyle name="40% - Акцент4 23 3 2" xfId="15601"/>
    <cellStyle name="40% - Акцент4 23 3 2 2" xfId="15602"/>
    <cellStyle name="40% - Акцент4 23 3 3" xfId="15603"/>
    <cellStyle name="40% - Акцент4 23 4" xfId="15604"/>
    <cellStyle name="40% - Акцент4 23 4 2" xfId="15605"/>
    <cellStyle name="40% - Акцент4 23 5" xfId="15606"/>
    <cellStyle name="40% - Акцент4 24" xfId="15607"/>
    <cellStyle name="40% - Акцент4 24 2" xfId="15608"/>
    <cellStyle name="40% - Акцент4 24 2 2" xfId="15609"/>
    <cellStyle name="40% - Акцент4 24 2 2 2" xfId="15610"/>
    <cellStyle name="40% - Акцент4 24 2 3" xfId="15611"/>
    <cellStyle name="40% - Акцент4 24 3" xfId="15612"/>
    <cellStyle name="40% - Акцент4 24 3 2" xfId="15613"/>
    <cellStyle name="40% - Акцент4 24 3 2 2" xfId="15614"/>
    <cellStyle name="40% - Акцент4 24 3 3" xfId="15615"/>
    <cellStyle name="40% - Акцент4 24 4" xfId="15616"/>
    <cellStyle name="40% - Акцент4 24 4 2" xfId="15617"/>
    <cellStyle name="40% - Акцент4 24 5" xfId="15618"/>
    <cellStyle name="40% - Акцент4 25" xfId="15619"/>
    <cellStyle name="40% - Акцент4 25 2" xfId="15620"/>
    <cellStyle name="40% - Акцент4 25 2 2" xfId="15621"/>
    <cellStyle name="40% - Акцент4 25 2 2 2" xfId="15622"/>
    <cellStyle name="40% - Акцент4 25 2 3" xfId="15623"/>
    <cellStyle name="40% - Акцент4 25 3" xfId="15624"/>
    <cellStyle name="40% - Акцент4 25 3 2" xfId="15625"/>
    <cellStyle name="40% - Акцент4 25 3 2 2" xfId="15626"/>
    <cellStyle name="40% - Акцент4 25 3 3" xfId="15627"/>
    <cellStyle name="40% - Акцент4 25 4" xfId="15628"/>
    <cellStyle name="40% - Акцент4 25 4 2" xfId="15629"/>
    <cellStyle name="40% - Акцент4 25 5" xfId="15630"/>
    <cellStyle name="40% - Акцент4 26" xfId="15631"/>
    <cellStyle name="40% - Акцент4 26 2" xfId="15632"/>
    <cellStyle name="40% - Акцент4 26 2 2" xfId="15633"/>
    <cellStyle name="40% - Акцент4 26 2 2 2" xfId="15634"/>
    <cellStyle name="40% - Акцент4 26 2 3" xfId="15635"/>
    <cellStyle name="40% - Акцент4 26 3" xfId="15636"/>
    <cellStyle name="40% - Акцент4 26 3 2" xfId="15637"/>
    <cellStyle name="40% - Акцент4 26 3 2 2" xfId="15638"/>
    <cellStyle name="40% - Акцент4 26 3 3" xfId="15639"/>
    <cellStyle name="40% - Акцент4 26 4" xfId="15640"/>
    <cellStyle name="40% - Акцент4 26 4 2" xfId="15641"/>
    <cellStyle name="40% - Акцент4 26 5" xfId="15642"/>
    <cellStyle name="40% - Акцент4 27" xfId="15643"/>
    <cellStyle name="40% - Акцент4 27 2" xfId="15644"/>
    <cellStyle name="40% - Акцент4 27 2 2" xfId="15645"/>
    <cellStyle name="40% - Акцент4 27 2 2 2" xfId="15646"/>
    <cellStyle name="40% - Акцент4 27 2 3" xfId="15647"/>
    <cellStyle name="40% - Акцент4 27 3" xfId="15648"/>
    <cellStyle name="40% - Акцент4 27 3 2" xfId="15649"/>
    <cellStyle name="40% - Акцент4 27 3 2 2" xfId="15650"/>
    <cellStyle name="40% - Акцент4 27 3 3" xfId="15651"/>
    <cellStyle name="40% - Акцент4 27 4" xfId="15652"/>
    <cellStyle name="40% - Акцент4 27 4 2" xfId="15653"/>
    <cellStyle name="40% - Акцент4 27 5" xfId="15654"/>
    <cellStyle name="40% - Акцент4 28" xfId="15655"/>
    <cellStyle name="40% - Акцент4 28 2" xfId="15656"/>
    <cellStyle name="40% - Акцент4 28 2 2" xfId="15657"/>
    <cellStyle name="40% - Акцент4 28 2 2 2" xfId="15658"/>
    <cellStyle name="40% - Акцент4 28 2 3" xfId="15659"/>
    <cellStyle name="40% - Акцент4 28 3" xfId="15660"/>
    <cellStyle name="40% - Акцент4 28 3 2" xfId="15661"/>
    <cellStyle name="40% - Акцент4 28 3 2 2" xfId="15662"/>
    <cellStyle name="40% - Акцент4 28 3 3" xfId="15663"/>
    <cellStyle name="40% - Акцент4 28 4" xfId="15664"/>
    <cellStyle name="40% - Акцент4 28 4 2" xfId="15665"/>
    <cellStyle name="40% - Акцент4 28 5" xfId="15666"/>
    <cellStyle name="40% - Акцент4 29" xfId="15667"/>
    <cellStyle name="40% - Акцент4 29 2" xfId="15668"/>
    <cellStyle name="40% - Акцент4 29 2 2" xfId="15669"/>
    <cellStyle name="40% - Акцент4 29 2 2 2" xfId="15670"/>
    <cellStyle name="40% - Акцент4 29 2 3" xfId="15671"/>
    <cellStyle name="40% - Акцент4 29 3" xfId="15672"/>
    <cellStyle name="40% - Акцент4 29 3 2" xfId="15673"/>
    <cellStyle name="40% - Акцент4 29 3 2 2" xfId="15674"/>
    <cellStyle name="40% - Акцент4 29 3 3" xfId="15675"/>
    <cellStyle name="40% - Акцент4 29 4" xfId="15676"/>
    <cellStyle name="40% - Акцент4 29 4 2" xfId="15677"/>
    <cellStyle name="40% - Акцент4 29 5" xfId="15678"/>
    <cellStyle name="40% - Акцент4 3" xfId="15679"/>
    <cellStyle name="40% - Акцент4 3 2" xfId="15680"/>
    <cellStyle name="40% - Акцент4 3 2 2" xfId="15681"/>
    <cellStyle name="40% - Акцент4 3 2 2 2" xfId="15682"/>
    <cellStyle name="40% - Акцент4 3 2 2 2 2" xfId="15683"/>
    <cellStyle name="40% - Акцент4 3 2 2 3" xfId="15684"/>
    <cellStyle name="40% - Акцент4 3 2 3" xfId="15685"/>
    <cellStyle name="40% - Акцент4 3 2 3 2" xfId="15686"/>
    <cellStyle name="40% - Акцент4 3 2 3 2 2" xfId="15687"/>
    <cellStyle name="40% - Акцент4 3 2 3 3" xfId="15688"/>
    <cellStyle name="40% - Акцент4 3 2 4" xfId="15689"/>
    <cellStyle name="40% - Акцент4 3 2 4 2" xfId="15690"/>
    <cellStyle name="40% - Акцент4 3 2 5" xfId="15691"/>
    <cellStyle name="40% - Акцент4 3 3" xfId="15692"/>
    <cellStyle name="40% - Акцент4 3 3 2" xfId="15693"/>
    <cellStyle name="40% - Акцент4 3 3 2 2" xfId="15694"/>
    <cellStyle name="40% - Акцент4 3 3 2 2 2" xfId="15695"/>
    <cellStyle name="40% - Акцент4 3 3 2 3" xfId="15696"/>
    <cellStyle name="40% - Акцент4 3 3 3" xfId="15697"/>
    <cellStyle name="40% - Акцент4 3 3 3 2" xfId="15698"/>
    <cellStyle name="40% - Акцент4 3 3 3 2 2" xfId="15699"/>
    <cellStyle name="40% - Акцент4 3 3 3 3" xfId="15700"/>
    <cellStyle name="40% - Акцент4 3 3 4" xfId="15701"/>
    <cellStyle name="40% - Акцент4 3 3 4 2" xfId="15702"/>
    <cellStyle name="40% - Акцент4 3 3 5" xfId="15703"/>
    <cellStyle name="40% - Акцент4 3 4" xfId="15704"/>
    <cellStyle name="40% - Акцент4 3 4 2" xfId="15705"/>
    <cellStyle name="40% - Акцент4 3 4 2 2" xfId="15706"/>
    <cellStyle name="40% - Акцент4 3 4 2 2 2" xfId="15707"/>
    <cellStyle name="40% - Акцент4 3 4 2 3" xfId="15708"/>
    <cellStyle name="40% - Акцент4 3 4 3" xfId="15709"/>
    <cellStyle name="40% - Акцент4 3 4 3 2" xfId="15710"/>
    <cellStyle name="40% - Акцент4 3 4 3 2 2" xfId="15711"/>
    <cellStyle name="40% - Акцент4 3 4 3 3" xfId="15712"/>
    <cellStyle name="40% - Акцент4 3 4 4" xfId="15713"/>
    <cellStyle name="40% - Акцент4 3 4 4 2" xfId="15714"/>
    <cellStyle name="40% - Акцент4 3 4 5" xfId="15715"/>
    <cellStyle name="40% - Акцент4 3 5" xfId="15716"/>
    <cellStyle name="40% - Акцент4 3 5 2" xfId="15717"/>
    <cellStyle name="40% - Акцент4 3 5 2 2" xfId="15718"/>
    <cellStyle name="40% - Акцент4 3 5 2 2 2" xfId="15719"/>
    <cellStyle name="40% - Акцент4 3 5 2 3" xfId="15720"/>
    <cellStyle name="40% - Акцент4 3 5 3" xfId="15721"/>
    <cellStyle name="40% - Акцент4 3 5 3 2" xfId="15722"/>
    <cellStyle name="40% - Акцент4 3 5 3 2 2" xfId="15723"/>
    <cellStyle name="40% - Акцент4 3 5 3 3" xfId="15724"/>
    <cellStyle name="40% - Акцент4 3 5 4" xfId="15725"/>
    <cellStyle name="40% - Акцент4 3 5 4 2" xfId="15726"/>
    <cellStyle name="40% - Акцент4 3 5 5" xfId="15727"/>
    <cellStyle name="40% - Акцент4 3 6" xfId="15728"/>
    <cellStyle name="40% - Акцент4 3 6 2" xfId="15729"/>
    <cellStyle name="40% - Акцент4 3 6 2 2" xfId="15730"/>
    <cellStyle name="40% - Акцент4 3 6 3" xfId="15731"/>
    <cellStyle name="40% - Акцент4 3 7" xfId="15732"/>
    <cellStyle name="40% - Акцент4 3 7 2" xfId="15733"/>
    <cellStyle name="40% - Акцент4 3 7 2 2" xfId="15734"/>
    <cellStyle name="40% - Акцент4 3 7 3" xfId="15735"/>
    <cellStyle name="40% - Акцент4 3 8" xfId="15736"/>
    <cellStyle name="40% - Акцент4 3 8 2" xfId="15737"/>
    <cellStyle name="40% - Акцент4 3 9" xfId="15738"/>
    <cellStyle name="40% - Акцент4 30" xfId="15739"/>
    <cellStyle name="40% - Акцент4 30 2" xfId="15740"/>
    <cellStyle name="40% - Акцент4 30 2 2" xfId="15741"/>
    <cellStyle name="40% - Акцент4 30 2 2 2" xfId="15742"/>
    <cellStyle name="40% - Акцент4 30 2 3" xfId="15743"/>
    <cellStyle name="40% - Акцент4 30 3" xfId="15744"/>
    <cellStyle name="40% - Акцент4 30 3 2" xfId="15745"/>
    <cellStyle name="40% - Акцент4 30 3 2 2" xfId="15746"/>
    <cellStyle name="40% - Акцент4 30 3 3" xfId="15747"/>
    <cellStyle name="40% - Акцент4 30 4" xfId="15748"/>
    <cellStyle name="40% - Акцент4 30 4 2" xfId="15749"/>
    <cellStyle name="40% - Акцент4 30 5" xfId="15750"/>
    <cellStyle name="40% - Акцент4 31" xfId="15751"/>
    <cellStyle name="40% - Акцент4 31 2" xfId="15752"/>
    <cellStyle name="40% - Акцент4 31 2 2" xfId="15753"/>
    <cellStyle name="40% - Акцент4 31 2 2 2" xfId="15754"/>
    <cellStyle name="40% - Акцент4 31 2 3" xfId="15755"/>
    <cellStyle name="40% - Акцент4 31 3" xfId="15756"/>
    <cellStyle name="40% - Акцент4 31 3 2" xfId="15757"/>
    <cellStyle name="40% - Акцент4 31 3 2 2" xfId="15758"/>
    <cellStyle name="40% - Акцент4 31 3 3" xfId="15759"/>
    <cellStyle name="40% - Акцент4 31 4" xfId="15760"/>
    <cellStyle name="40% - Акцент4 31 4 2" xfId="15761"/>
    <cellStyle name="40% - Акцент4 31 5" xfId="15762"/>
    <cellStyle name="40% - Акцент4 32" xfId="15763"/>
    <cellStyle name="40% - Акцент4 32 2" xfId="15764"/>
    <cellStyle name="40% - Акцент4 32 2 2" xfId="15765"/>
    <cellStyle name="40% - Акцент4 32 2 2 2" xfId="15766"/>
    <cellStyle name="40% - Акцент4 32 2 3" xfId="15767"/>
    <cellStyle name="40% - Акцент4 32 3" xfId="15768"/>
    <cellStyle name="40% - Акцент4 32 3 2" xfId="15769"/>
    <cellStyle name="40% - Акцент4 32 3 2 2" xfId="15770"/>
    <cellStyle name="40% - Акцент4 32 3 3" xfId="15771"/>
    <cellStyle name="40% - Акцент4 32 4" xfId="15772"/>
    <cellStyle name="40% - Акцент4 32 4 2" xfId="15773"/>
    <cellStyle name="40% - Акцент4 32 5" xfId="15774"/>
    <cellStyle name="40% - Акцент4 33" xfId="15775"/>
    <cellStyle name="40% - Акцент4 33 2" xfId="15776"/>
    <cellStyle name="40% - Акцент4 33 2 2" xfId="15777"/>
    <cellStyle name="40% - Акцент4 33 2 2 2" xfId="15778"/>
    <cellStyle name="40% - Акцент4 33 2 3" xfId="15779"/>
    <cellStyle name="40% - Акцент4 33 3" xfId="15780"/>
    <cellStyle name="40% - Акцент4 33 3 2" xfId="15781"/>
    <cellStyle name="40% - Акцент4 33 3 2 2" xfId="15782"/>
    <cellStyle name="40% - Акцент4 33 3 3" xfId="15783"/>
    <cellStyle name="40% - Акцент4 33 4" xfId="15784"/>
    <cellStyle name="40% - Акцент4 33 4 2" xfId="15785"/>
    <cellStyle name="40% - Акцент4 33 5" xfId="15786"/>
    <cellStyle name="40% - Акцент4 34" xfId="15787"/>
    <cellStyle name="40% - Акцент4 34 2" xfId="15788"/>
    <cellStyle name="40% - Акцент4 34 2 2" xfId="15789"/>
    <cellStyle name="40% - Акцент4 34 2 2 2" xfId="15790"/>
    <cellStyle name="40% - Акцент4 34 2 3" xfId="15791"/>
    <cellStyle name="40% - Акцент4 34 3" xfId="15792"/>
    <cellStyle name="40% - Акцент4 34 3 2" xfId="15793"/>
    <cellStyle name="40% - Акцент4 34 3 2 2" xfId="15794"/>
    <cellStyle name="40% - Акцент4 34 3 3" xfId="15795"/>
    <cellStyle name="40% - Акцент4 34 4" xfId="15796"/>
    <cellStyle name="40% - Акцент4 34 4 2" xfId="15797"/>
    <cellStyle name="40% - Акцент4 34 5" xfId="15798"/>
    <cellStyle name="40% - Акцент4 35" xfId="15799"/>
    <cellStyle name="40% - Акцент4 35 2" xfId="15800"/>
    <cellStyle name="40% - Акцент4 35 2 2" xfId="15801"/>
    <cellStyle name="40% - Акцент4 35 2 2 2" xfId="15802"/>
    <cellStyle name="40% - Акцент4 35 2 3" xfId="15803"/>
    <cellStyle name="40% - Акцент4 35 3" xfId="15804"/>
    <cellStyle name="40% - Акцент4 35 3 2" xfId="15805"/>
    <cellStyle name="40% - Акцент4 35 3 2 2" xfId="15806"/>
    <cellStyle name="40% - Акцент4 35 3 3" xfId="15807"/>
    <cellStyle name="40% - Акцент4 35 4" xfId="15808"/>
    <cellStyle name="40% - Акцент4 35 4 2" xfId="15809"/>
    <cellStyle name="40% - Акцент4 35 5" xfId="15810"/>
    <cellStyle name="40% - Акцент4 36" xfId="15811"/>
    <cellStyle name="40% - Акцент4 36 2" xfId="15812"/>
    <cellStyle name="40% - Акцент4 36 2 2" xfId="15813"/>
    <cellStyle name="40% - Акцент4 36 2 2 2" xfId="15814"/>
    <cellStyle name="40% - Акцент4 36 2 3" xfId="15815"/>
    <cellStyle name="40% - Акцент4 36 3" xfId="15816"/>
    <cellStyle name="40% - Акцент4 36 3 2" xfId="15817"/>
    <cellStyle name="40% - Акцент4 36 3 2 2" xfId="15818"/>
    <cellStyle name="40% - Акцент4 36 3 3" xfId="15819"/>
    <cellStyle name="40% - Акцент4 36 4" xfId="15820"/>
    <cellStyle name="40% - Акцент4 36 4 2" xfId="15821"/>
    <cellStyle name="40% - Акцент4 36 5" xfId="15822"/>
    <cellStyle name="40% - Акцент4 37" xfId="15823"/>
    <cellStyle name="40% - Акцент4 37 2" xfId="15824"/>
    <cellStyle name="40% - Акцент4 37 2 2" xfId="15825"/>
    <cellStyle name="40% - Акцент4 37 2 2 2" xfId="15826"/>
    <cellStyle name="40% - Акцент4 37 2 3" xfId="15827"/>
    <cellStyle name="40% - Акцент4 37 3" xfId="15828"/>
    <cellStyle name="40% - Акцент4 37 3 2" xfId="15829"/>
    <cellStyle name="40% - Акцент4 37 3 2 2" xfId="15830"/>
    <cellStyle name="40% - Акцент4 37 3 3" xfId="15831"/>
    <cellStyle name="40% - Акцент4 37 4" xfId="15832"/>
    <cellStyle name="40% - Акцент4 37 4 2" xfId="15833"/>
    <cellStyle name="40% - Акцент4 37 5" xfId="15834"/>
    <cellStyle name="40% - Акцент4 38" xfId="15835"/>
    <cellStyle name="40% - Акцент4 38 2" xfId="15836"/>
    <cellStyle name="40% - Акцент4 38 2 2" xfId="15837"/>
    <cellStyle name="40% - Акцент4 38 2 2 2" xfId="15838"/>
    <cellStyle name="40% - Акцент4 38 2 3" xfId="15839"/>
    <cellStyle name="40% - Акцент4 38 3" xfId="15840"/>
    <cellStyle name="40% - Акцент4 38 3 2" xfId="15841"/>
    <cellStyle name="40% - Акцент4 38 3 2 2" xfId="15842"/>
    <cellStyle name="40% - Акцент4 38 3 3" xfId="15843"/>
    <cellStyle name="40% - Акцент4 38 4" xfId="15844"/>
    <cellStyle name="40% - Акцент4 38 4 2" xfId="15845"/>
    <cellStyle name="40% - Акцент4 38 5" xfId="15846"/>
    <cellStyle name="40% - Акцент4 39" xfId="15847"/>
    <cellStyle name="40% - Акцент4 39 2" xfId="15848"/>
    <cellStyle name="40% - Акцент4 39 2 2" xfId="15849"/>
    <cellStyle name="40% - Акцент4 39 2 2 2" xfId="15850"/>
    <cellStyle name="40% - Акцент4 39 2 3" xfId="15851"/>
    <cellStyle name="40% - Акцент4 39 3" xfId="15852"/>
    <cellStyle name="40% - Акцент4 39 3 2" xfId="15853"/>
    <cellStyle name="40% - Акцент4 39 3 2 2" xfId="15854"/>
    <cellStyle name="40% - Акцент4 39 3 3" xfId="15855"/>
    <cellStyle name="40% - Акцент4 39 4" xfId="15856"/>
    <cellStyle name="40% - Акцент4 39 4 2" xfId="15857"/>
    <cellStyle name="40% - Акцент4 39 5" xfId="15858"/>
    <cellStyle name="40% - Акцент4 4" xfId="15859"/>
    <cellStyle name="40% - Акцент4 4 2" xfId="15860"/>
    <cellStyle name="40% - Акцент4 4 2 2" xfId="15861"/>
    <cellStyle name="40% - Акцент4 4 2 2 2" xfId="15862"/>
    <cellStyle name="40% - Акцент4 4 2 2 2 2" xfId="15863"/>
    <cellStyle name="40% - Акцент4 4 2 2 3" xfId="15864"/>
    <cellStyle name="40% - Акцент4 4 2 3" xfId="15865"/>
    <cellStyle name="40% - Акцент4 4 2 3 2" xfId="15866"/>
    <cellStyle name="40% - Акцент4 4 2 3 2 2" xfId="15867"/>
    <cellStyle name="40% - Акцент4 4 2 3 3" xfId="15868"/>
    <cellStyle name="40% - Акцент4 4 2 4" xfId="15869"/>
    <cellStyle name="40% - Акцент4 4 2 4 2" xfId="15870"/>
    <cellStyle name="40% - Акцент4 4 2 5" xfId="15871"/>
    <cellStyle name="40% - Акцент4 4 3" xfId="15872"/>
    <cellStyle name="40% - Акцент4 4 3 2" xfId="15873"/>
    <cellStyle name="40% - Акцент4 4 3 2 2" xfId="15874"/>
    <cellStyle name="40% - Акцент4 4 3 2 2 2" xfId="15875"/>
    <cellStyle name="40% - Акцент4 4 3 2 3" xfId="15876"/>
    <cellStyle name="40% - Акцент4 4 3 3" xfId="15877"/>
    <cellStyle name="40% - Акцент4 4 3 3 2" xfId="15878"/>
    <cellStyle name="40% - Акцент4 4 3 3 2 2" xfId="15879"/>
    <cellStyle name="40% - Акцент4 4 3 3 3" xfId="15880"/>
    <cellStyle name="40% - Акцент4 4 3 4" xfId="15881"/>
    <cellStyle name="40% - Акцент4 4 3 4 2" xfId="15882"/>
    <cellStyle name="40% - Акцент4 4 3 5" xfId="15883"/>
    <cellStyle name="40% - Акцент4 4 4" xfId="15884"/>
    <cellStyle name="40% - Акцент4 4 4 2" xfId="15885"/>
    <cellStyle name="40% - Акцент4 4 4 2 2" xfId="15886"/>
    <cellStyle name="40% - Акцент4 4 4 2 2 2" xfId="15887"/>
    <cellStyle name="40% - Акцент4 4 4 2 3" xfId="15888"/>
    <cellStyle name="40% - Акцент4 4 4 3" xfId="15889"/>
    <cellStyle name="40% - Акцент4 4 4 3 2" xfId="15890"/>
    <cellStyle name="40% - Акцент4 4 4 3 2 2" xfId="15891"/>
    <cellStyle name="40% - Акцент4 4 4 3 3" xfId="15892"/>
    <cellStyle name="40% - Акцент4 4 4 4" xfId="15893"/>
    <cellStyle name="40% - Акцент4 4 4 4 2" xfId="15894"/>
    <cellStyle name="40% - Акцент4 4 4 5" xfId="15895"/>
    <cellStyle name="40% - Акцент4 4 5" xfId="15896"/>
    <cellStyle name="40% - Акцент4 4 5 2" xfId="15897"/>
    <cellStyle name="40% - Акцент4 4 5 2 2" xfId="15898"/>
    <cellStyle name="40% - Акцент4 4 5 2 2 2" xfId="15899"/>
    <cellStyle name="40% - Акцент4 4 5 2 3" xfId="15900"/>
    <cellStyle name="40% - Акцент4 4 5 3" xfId="15901"/>
    <cellStyle name="40% - Акцент4 4 5 3 2" xfId="15902"/>
    <cellStyle name="40% - Акцент4 4 5 3 2 2" xfId="15903"/>
    <cellStyle name="40% - Акцент4 4 5 3 3" xfId="15904"/>
    <cellStyle name="40% - Акцент4 4 5 4" xfId="15905"/>
    <cellStyle name="40% - Акцент4 4 5 4 2" xfId="15906"/>
    <cellStyle name="40% - Акцент4 4 5 5" xfId="15907"/>
    <cellStyle name="40% - Акцент4 4 6" xfId="15908"/>
    <cellStyle name="40% - Акцент4 4 6 2" xfId="15909"/>
    <cellStyle name="40% - Акцент4 4 6 2 2" xfId="15910"/>
    <cellStyle name="40% - Акцент4 4 6 3" xfId="15911"/>
    <cellStyle name="40% - Акцент4 4 7" xfId="15912"/>
    <cellStyle name="40% - Акцент4 4 7 2" xfId="15913"/>
    <cellStyle name="40% - Акцент4 4 7 2 2" xfId="15914"/>
    <cellStyle name="40% - Акцент4 4 7 3" xfId="15915"/>
    <cellStyle name="40% - Акцент4 4 8" xfId="15916"/>
    <cellStyle name="40% - Акцент4 4 8 2" xfId="15917"/>
    <cellStyle name="40% - Акцент4 4 9" xfId="15918"/>
    <cellStyle name="40% - Акцент4 40" xfId="15919"/>
    <cellStyle name="40% - Акцент4 40 2" xfId="15920"/>
    <cellStyle name="40% - Акцент4 40 2 2" xfId="15921"/>
    <cellStyle name="40% - Акцент4 40 2 2 2" xfId="15922"/>
    <cellStyle name="40% - Акцент4 40 2 3" xfId="15923"/>
    <cellStyle name="40% - Акцент4 40 3" xfId="15924"/>
    <cellStyle name="40% - Акцент4 40 3 2" xfId="15925"/>
    <cellStyle name="40% - Акцент4 40 3 2 2" xfId="15926"/>
    <cellStyle name="40% - Акцент4 40 3 3" xfId="15927"/>
    <cellStyle name="40% - Акцент4 40 4" xfId="15928"/>
    <cellStyle name="40% - Акцент4 40 4 2" xfId="15929"/>
    <cellStyle name="40% - Акцент4 40 5" xfId="15930"/>
    <cellStyle name="40% - Акцент4 41" xfId="15931"/>
    <cellStyle name="40% - Акцент4 41 2" xfId="15932"/>
    <cellStyle name="40% - Акцент4 41 2 2" xfId="15933"/>
    <cellStyle name="40% - Акцент4 41 2 2 2" xfId="15934"/>
    <cellStyle name="40% - Акцент4 41 2 3" xfId="15935"/>
    <cellStyle name="40% - Акцент4 41 3" xfId="15936"/>
    <cellStyle name="40% - Акцент4 41 3 2" xfId="15937"/>
    <cellStyle name="40% - Акцент4 41 3 2 2" xfId="15938"/>
    <cellStyle name="40% - Акцент4 41 3 3" xfId="15939"/>
    <cellStyle name="40% - Акцент4 41 4" xfId="15940"/>
    <cellStyle name="40% - Акцент4 41 4 2" xfId="15941"/>
    <cellStyle name="40% - Акцент4 41 5" xfId="15942"/>
    <cellStyle name="40% - Акцент4 42" xfId="15943"/>
    <cellStyle name="40% - Акцент4 42 2" xfId="15944"/>
    <cellStyle name="40% - Акцент4 42 2 2" xfId="15945"/>
    <cellStyle name="40% - Акцент4 42 2 2 2" xfId="15946"/>
    <cellStyle name="40% - Акцент4 42 2 3" xfId="15947"/>
    <cellStyle name="40% - Акцент4 42 3" xfId="15948"/>
    <cellStyle name="40% - Акцент4 42 3 2" xfId="15949"/>
    <cellStyle name="40% - Акцент4 42 3 2 2" xfId="15950"/>
    <cellStyle name="40% - Акцент4 42 3 3" xfId="15951"/>
    <cellStyle name="40% - Акцент4 42 4" xfId="15952"/>
    <cellStyle name="40% - Акцент4 42 4 2" xfId="15953"/>
    <cellStyle name="40% - Акцент4 42 5" xfId="15954"/>
    <cellStyle name="40% - Акцент4 43" xfId="15955"/>
    <cellStyle name="40% - Акцент4 43 2" xfId="15956"/>
    <cellStyle name="40% - Акцент4 43 2 2" xfId="15957"/>
    <cellStyle name="40% - Акцент4 43 2 2 2" xfId="15958"/>
    <cellStyle name="40% - Акцент4 43 2 3" xfId="15959"/>
    <cellStyle name="40% - Акцент4 43 3" xfId="15960"/>
    <cellStyle name="40% - Акцент4 43 3 2" xfId="15961"/>
    <cellStyle name="40% - Акцент4 43 3 2 2" xfId="15962"/>
    <cellStyle name="40% - Акцент4 43 3 3" xfId="15963"/>
    <cellStyle name="40% - Акцент4 43 4" xfId="15964"/>
    <cellStyle name="40% - Акцент4 43 4 2" xfId="15965"/>
    <cellStyle name="40% - Акцент4 43 5" xfId="15966"/>
    <cellStyle name="40% - Акцент4 44" xfId="15967"/>
    <cellStyle name="40% - Акцент4 44 2" xfId="15968"/>
    <cellStyle name="40% - Акцент4 44 2 2" xfId="15969"/>
    <cellStyle name="40% - Акцент4 44 2 2 2" xfId="15970"/>
    <cellStyle name="40% - Акцент4 44 2 3" xfId="15971"/>
    <cellStyle name="40% - Акцент4 44 3" xfId="15972"/>
    <cellStyle name="40% - Акцент4 44 3 2" xfId="15973"/>
    <cellStyle name="40% - Акцент4 44 3 2 2" xfId="15974"/>
    <cellStyle name="40% - Акцент4 44 3 3" xfId="15975"/>
    <cellStyle name="40% - Акцент4 44 4" xfId="15976"/>
    <cellStyle name="40% - Акцент4 44 4 2" xfId="15977"/>
    <cellStyle name="40% - Акцент4 44 5" xfId="15978"/>
    <cellStyle name="40% - Акцент4 45" xfId="15979"/>
    <cellStyle name="40% - Акцент4 45 2" xfId="15980"/>
    <cellStyle name="40% - Акцент4 45 2 2" xfId="15981"/>
    <cellStyle name="40% - Акцент4 45 2 2 2" xfId="15982"/>
    <cellStyle name="40% - Акцент4 45 2 3" xfId="15983"/>
    <cellStyle name="40% - Акцент4 45 3" xfId="15984"/>
    <cellStyle name="40% - Акцент4 45 3 2" xfId="15985"/>
    <cellStyle name="40% - Акцент4 45 3 2 2" xfId="15986"/>
    <cellStyle name="40% - Акцент4 45 3 3" xfId="15987"/>
    <cellStyle name="40% - Акцент4 45 4" xfId="15988"/>
    <cellStyle name="40% - Акцент4 45 4 2" xfId="15989"/>
    <cellStyle name="40% - Акцент4 45 5" xfId="15990"/>
    <cellStyle name="40% - Акцент4 46" xfId="15991"/>
    <cellStyle name="40% - Акцент4 46 2" xfId="15992"/>
    <cellStyle name="40% - Акцент4 46 2 2" xfId="15993"/>
    <cellStyle name="40% - Акцент4 46 2 2 2" xfId="15994"/>
    <cellStyle name="40% - Акцент4 46 2 3" xfId="15995"/>
    <cellStyle name="40% - Акцент4 46 3" xfId="15996"/>
    <cellStyle name="40% - Акцент4 46 3 2" xfId="15997"/>
    <cellStyle name="40% - Акцент4 46 3 2 2" xfId="15998"/>
    <cellStyle name="40% - Акцент4 46 3 3" xfId="15999"/>
    <cellStyle name="40% - Акцент4 46 4" xfId="16000"/>
    <cellStyle name="40% - Акцент4 46 4 2" xfId="16001"/>
    <cellStyle name="40% - Акцент4 46 5" xfId="16002"/>
    <cellStyle name="40% - Акцент4 47" xfId="16003"/>
    <cellStyle name="40% - Акцент4 47 2" xfId="16004"/>
    <cellStyle name="40% - Акцент4 47 2 2" xfId="16005"/>
    <cellStyle name="40% - Акцент4 47 2 2 2" xfId="16006"/>
    <cellStyle name="40% - Акцент4 47 2 3" xfId="16007"/>
    <cellStyle name="40% - Акцент4 47 3" xfId="16008"/>
    <cellStyle name="40% - Акцент4 47 3 2" xfId="16009"/>
    <cellStyle name="40% - Акцент4 47 3 2 2" xfId="16010"/>
    <cellStyle name="40% - Акцент4 47 3 3" xfId="16011"/>
    <cellStyle name="40% - Акцент4 47 4" xfId="16012"/>
    <cellStyle name="40% - Акцент4 47 4 2" xfId="16013"/>
    <cellStyle name="40% - Акцент4 47 5" xfId="16014"/>
    <cellStyle name="40% - Акцент4 48" xfId="16015"/>
    <cellStyle name="40% - Акцент4 48 2" xfId="16016"/>
    <cellStyle name="40% - Акцент4 48 2 2" xfId="16017"/>
    <cellStyle name="40% - Акцент4 48 2 2 2" xfId="16018"/>
    <cellStyle name="40% - Акцент4 48 2 3" xfId="16019"/>
    <cellStyle name="40% - Акцент4 48 3" xfId="16020"/>
    <cellStyle name="40% - Акцент4 48 3 2" xfId="16021"/>
    <cellStyle name="40% - Акцент4 48 3 2 2" xfId="16022"/>
    <cellStyle name="40% - Акцент4 48 3 3" xfId="16023"/>
    <cellStyle name="40% - Акцент4 48 4" xfId="16024"/>
    <cellStyle name="40% - Акцент4 48 4 2" xfId="16025"/>
    <cellStyle name="40% - Акцент4 48 5" xfId="16026"/>
    <cellStyle name="40% - Акцент4 49" xfId="16027"/>
    <cellStyle name="40% - Акцент4 49 2" xfId="16028"/>
    <cellStyle name="40% - Акцент4 49 2 2" xfId="16029"/>
    <cellStyle name="40% - Акцент4 49 2 2 2" xfId="16030"/>
    <cellStyle name="40% - Акцент4 49 2 3" xfId="16031"/>
    <cellStyle name="40% - Акцент4 49 3" xfId="16032"/>
    <cellStyle name="40% - Акцент4 49 3 2" xfId="16033"/>
    <cellStyle name="40% - Акцент4 49 3 2 2" xfId="16034"/>
    <cellStyle name="40% - Акцент4 49 3 3" xfId="16035"/>
    <cellStyle name="40% - Акцент4 49 4" xfId="16036"/>
    <cellStyle name="40% - Акцент4 49 4 2" xfId="16037"/>
    <cellStyle name="40% - Акцент4 49 5" xfId="16038"/>
    <cellStyle name="40% - Акцент4 5" xfId="16039"/>
    <cellStyle name="40% - Акцент4 5 2" xfId="16040"/>
    <cellStyle name="40% - Акцент4 5 2 2" xfId="16041"/>
    <cellStyle name="40% - Акцент4 5 2 2 2" xfId="16042"/>
    <cellStyle name="40% - Акцент4 5 2 2 2 2" xfId="16043"/>
    <cellStyle name="40% - Акцент4 5 2 2 3" xfId="16044"/>
    <cellStyle name="40% - Акцент4 5 2 3" xfId="16045"/>
    <cellStyle name="40% - Акцент4 5 2 3 2" xfId="16046"/>
    <cellStyle name="40% - Акцент4 5 2 3 2 2" xfId="16047"/>
    <cellStyle name="40% - Акцент4 5 2 3 3" xfId="16048"/>
    <cellStyle name="40% - Акцент4 5 2 4" xfId="16049"/>
    <cellStyle name="40% - Акцент4 5 2 4 2" xfId="16050"/>
    <cellStyle name="40% - Акцент4 5 2 5" xfId="16051"/>
    <cellStyle name="40% - Акцент4 5 3" xfId="16052"/>
    <cellStyle name="40% - Акцент4 5 3 2" xfId="16053"/>
    <cellStyle name="40% - Акцент4 5 3 2 2" xfId="16054"/>
    <cellStyle name="40% - Акцент4 5 3 2 2 2" xfId="16055"/>
    <cellStyle name="40% - Акцент4 5 3 2 3" xfId="16056"/>
    <cellStyle name="40% - Акцент4 5 3 3" xfId="16057"/>
    <cellStyle name="40% - Акцент4 5 3 3 2" xfId="16058"/>
    <cellStyle name="40% - Акцент4 5 3 3 2 2" xfId="16059"/>
    <cellStyle name="40% - Акцент4 5 3 3 3" xfId="16060"/>
    <cellStyle name="40% - Акцент4 5 3 4" xfId="16061"/>
    <cellStyle name="40% - Акцент4 5 3 4 2" xfId="16062"/>
    <cellStyle name="40% - Акцент4 5 3 5" xfId="16063"/>
    <cellStyle name="40% - Акцент4 5 4" xfId="16064"/>
    <cellStyle name="40% - Акцент4 5 4 2" xfId="16065"/>
    <cellStyle name="40% - Акцент4 5 4 2 2" xfId="16066"/>
    <cellStyle name="40% - Акцент4 5 4 2 2 2" xfId="16067"/>
    <cellStyle name="40% - Акцент4 5 4 2 3" xfId="16068"/>
    <cellStyle name="40% - Акцент4 5 4 3" xfId="16069"/>
    <cellStyle name="40% - Акцент4 5 4 3 2" xfId="16070"/>
    <cellStyle name="40% - Акцент4 5 4 3 2 2" xfId="16071"/>
    <cellStyle name="40% - Акцент4 5 4 3 3" xfId="16072"/>
    <cellStyle name="40% - Акцент4 5 4 4" xfId="16073"/>
    <cellStyle name="40% - Акцент4 5 4 4 2" xfId="16074"/>
    <cellStyle name="40% - Акцент4 5 4 5" xfId="16075"/>
    <cellStyle name="40% - Акцент4 5 5" xfId="16076"/>
    <cellStyle name="40% - Акцент4 5 5 2" xfId="16077"/>
    <cellStyle name="40% - Акцент4 5 5 2 2" xfId="16078"/>
    <cellStyle name="40% - Акцент4 5 5 2 2 2" xfId="16079"/>
    <cellStyle name="40% - Акцент4 5 5 2 3" xfId="16080"/>
    <cellStyle name="40% - Акцент4 5 5 3" xfId="16081"/>
    <cellStyle name="40% - Акцент4 5 5 3 2" xfId="16082"/>
    <cellStyle name="40% - Акцент4 5 5 3 2 2" xfId="16083"/>
    <cellStyle name="40% - Акцент4 5 5 3 3" xfId="16084"/>
    <cellStyle name="40% - Акцент4 5 5 4" xfId="16085"/>
    <cellStyle name="40% - Акцент4 5 5 4 2" xfId="16086"/>
    <cellStyle name="40% - Акцент4 5 5 5" xfId="16087"/>
    <cellStyle name="40% - Акцент4 5 6" xfId="16088"/>
    <cellStyle name="40% - Акцент4 5 6 2" xfId="16089"/>
    <cellStyle name="40% - Акцент4 5 6 2 2" xfId="16090"/>
    <cellStyle name="40% - Акцент4 5 6 3" xfId="16091"/>
    <cellStyle name="40% - Акцент4 5 7" xfId="16092"/>
    <cellStyle name="40% - Акцент4 5 7 2" xfId="16093"/>
    <cellStyle name="40% - Акцент4 5 7 2 2" xfId="16094"/>
    <cellStyle name="40% - Акцент4 5 7 3" xfId="16095"/>
    <cellStyle name="40% - Акцент4 5 8" xfId="16096"/>
    <cellStyle name="40% - Акцент4 5 8 2" xfId="16097"/>
    <cellStyle name="40% - Акцент4 5 9" xfId="16098"/>
    <cellStyle name="40% - Акцент4 50" xfId="16099"/>
    <cellStyle name="40% - Акцент4 50 2" xfId="16100"/>
    <cellStyle name="40% - Акцент4 50 2 2" xfId="16101"/>
    <cellStyle name="40% - Акцент4 50 2 2 2" xfId="16102"/>
    <cellStyle name="40% - Акцент4 50 2 3" xfId="16103"/>
    <cellStyle name="40% - Акцент4 50 3" xfId="16104"/>
    <cellStyle name="40% - Акцент4 50 3 2" xfId="16105"/>
    <cellStyle name="40% - Акцент4 50 3 2 2" xfId="16106"/>
    <cellStyle name="40% - Акцент4 50 3 3" xfId="16107"/>
    <cellStyle name="40% - Акцент4 50 4" xfId="16108"/>
    <cellStyle name="40% - Акцент4 50 4 2" xfId="16109"/>
    <cellStyle name="40% - Акцент4 50 5" xfId="16110"/>
    <cellStyle name="40% - Акцент4 51" xfId="16111"/>
    <cellStyle name="40% - Акцент4 51 2" xfId="16112"/>
    <cellStyle name="40% - Акцент4 51 2 2" xfId="16113"/>
    <cellStyle name="40% - Акцент4 51 2 2 2" xfId="16114"/>
    <cellStyle name="40% - Акцент4 51 2 3" xfId="16115"/>
    <cellStyle name="40% - Акцент4 51 3" xfId="16116"/>
    <cellStyle name="40% - Акцент4 51 3 2" xfId="16117"/>
    <cellStyle name="40% - Акцент4 51 3 2 2" xfId="16118"/>
    <cellStyle name="40% - Акцент4 51 3 3" xfId="16119"/>
    <cellStyle name="40% - Акцент4 51 4" xfId="16120"/>
    <cellStyle name="40% - Акцент4 51 4 2" xfId="16121"/>
    <cellStyle name="40% - Акцент4 51 5" xfId="16122"/>
    <cellStyle name="40% - Акцент4 52" xfId="16123"/>
    <cellStyle name="40% - Акцент4 52 2" xfId="16124"/>
    <cellStyle name="40% - Акцент4 52 2 2" xfId="16125"/>
    <cellStyle name="40% - Акцент4 52 2 2 2" xfId="16126"/>
    <cellStyle name="40% - Акцент4 52 2 3" xfId="16127"/>
    <cellStyle name="40% - Акцент4 52 3" xfId="16128"/>
    <cellStyle name="40% - Акцент4 52 3 2" xfId="16129"/>
    <cellStyle name="40% - Акцент4 52 3 2 2" xfId="16130"/>
    <cellStyle name="40% - Акцент4 52 3 3" xfId="16131"/>
    <cellStyle name="40% - Акцент4 52 4" xfId="16132"/>
    <cellStyle name="40% - Акцент4 52 4 2" xfId="16133"/>
    <cellStyle name="40% - Акцент4 52 5" xfId="16134"/>
    <cellStyle name="40% - Акцент4 53" xfId="16135"/>
    <cellStyle name="40% - Акцент4 53 2" xfId="16136"/>
    <cellStyle name="40% - Акцент4 53 2 2" xfId="16137"/>
    <cellStyle name="40% - Акцент4 53 2 2 2" xfId="16138"/>
    <cellStyle name="40% - Акцент4 53 2 3" xfId="16139"/>
    <cellStyle name="40% - Акцент4 53 3" xfId="16140"/>
    <cellStyle name="40% - Акцент4 53 3 2" xfId="16141"/>
    <cellStyle name="40% - Акцент4 53 3 2 2" xfId="16142"/>
    <cellStyle name="40% - Акцент4 53 3 3" xfId="16143"/>
    <cellStyle name="40% - Акцент4 53 4" xfId="16144"/>
    <cellStyle name="40% - Акцент4 53 4 2" xfId="16145"/>
    <cellStyle name="40% - Акцент4 53 5" xfId="16146"/>
    <cellStyle name="40% - Акцент4 54" xfId="16147"/>
    <cellStyle name="40% - Акцент4 54 2" xfId="16148"/>
    <cellStyle name="40% - Акцент4 54 2 2" xfId="16149"/>
    <cellStyle name="40% - Акцент4 54 2 2 2" xfId="16150"/>
    <cellStyle name="40% - Акцент4 54 2 3" xfId="16151"/>
    <cellStyle name="40% - Акцент4 54 3" xfId="16152"/>
    <cellStyle name="40% - Акцент4 54 3 2" xfId="16153"/>
    <cellStyle name="40% - Акцент4 54 3 2 2" xfId="16154"/>
    <cellStyle name="40% - Акцент4 54 3 3" xfId="16155"/>
    <cellStyle name="40% - Акцент4 54 4" xfId="16156"/>
    <cellStyle name="40% - Акцент4 54 4 2" xfId="16157"/>
    <cellStyle name="40% - Акцент4 54 5" xfId="16158"/>
    <cellStyle name="40% - Акцент4 55" xfId="16159"/>
    <cellStyle name="40% - Акцент4 55 2" xfId="16160"/>
    <cellStyle name="40% - Акцент4 55 2 2" xfId="16161"/>
    <cellStyle name="40% - Акцент4 55 2 2 2" xfId="16162"/>
    <cellStyle name="40% - Акцент4 55 2 3" xfId="16163"/>
    <cellStyle name="40% - Акцент4 55 3" xfId="16164"/>
    <cellStyle name="40% - Акцент4 55 3 2" xfId="16165"/>
    <cellStyle name="40% - Акцент4 55 3 2 2" xfId="16166"/>
    <cellStyle name="40% - Акцент4 55 3 3" xfId="16167"/>
    <cellStyle name="40% - Акцент4 55 4" xfId="16168"/>
    <cellStyle name="40% - Акцент4 55 4 2" xfId="16169"/>
    <cellStyle name="40% - Акцент4 55 5" xfId="16170"/>
    <cellStyle name="40% - Акцент4 56" xfId="16171"/>
    <cellStyle name="40% - Акцент4 56 2" xfId="16172"/>
    <cellStyle name="40% - Акцент4 56 2 2" xfId="16173"/>
    <cellStyle name="40% - Акцент4 56 2 2 2" xfId="16174"/>
    <cellStyle name="40% - Акцент4 56 2 3" xfId="16175"/>
    <cellStyle name="40% - Акцент4 56 3" xfId="16176"/>
    <cellStyle name="40% - Акцент4 56 3 2" xfId="16177"/>
    <cellStyle name="40% - Акцент4 56 3 2 2" xfId="16178"/>
    <cellStyle name="40% - Акцент4 56 3 3" xfId="16179"/>
    <cellStyle name="40% - Акцент4 56 4" xfId="16180"/>
    <cellStyle name="40% - Акцент4 56 4 2" xfId="16181"/>
    <cellStyle name="40% - Акцент4 56 5" xfId="16182"/>
    <cellStyle name="40% - Акцент4 57" xfId="16183"/>
    <cellStyle name="40% - Акцент4 57 2" xfId="16184"/>
    <cellStyle name="40% - Акцент4 57 2 2" xfId="16185"/>
    <cellStyle name="40% - Акцент4 57 2 2 2" xfId="16186"/>
    <cellStyle name="40% - Акцент4 57 2 3" xfId="16187"/>
    <cellStyle name="40% - Акцент4 57 3" xfId="16188"/>
    <cellStyle name="40% - Акцент4 57 3 2" xfId="16189"/>
    <cellStyle name="40% - Акцент4 57 3 2 2" xfId="16190"/>
    <cellStyle name="40% - Акцент4 57 3 3" xfId="16191"/>
    <cellStyle name="40% - Акцент4 57 4" xfId="16192"/>
    <cellStyle name="40% - Акцент4 57 4 2" xfId="16193"/>
    <cellStyle name="40% - Акцент4 57 5" xfId="16194"/>
    <cellStyle name="40% - Акцент4 58" xfId="16195"/>
    <cellStyle name="40% - Акцент4 58 2" xfId="16196"/>
    <cellStyle name="40% - Акцент4 58 2 2" xfId="16197"/>
    <cellStyle name="40% - Акцент4 58 2 2 2" xfId="16198"/>
    <cellStyle name="40% - Акцент4 58 2 3" xfId="16199"/>
    <cellStyle name="40% - Акцент4 58 3" xfId="16200"/>
    <cellStyle name="40% - Акцент4 58 3 2" xfId="16201"/>
    <cellStyle name="40% - Акцент4 58 3 2 2" xfId="16202"/>
    <cellStyle name="40% - Акцент4 58 3 3" xfId="16203"/>
    <cellStyle name="40% - Акцент4 58 4" xfId="16204"/>
    <cellStyle name="40% - Акцент4 58 4 2" xfId="16205"/>
    <cellStyle name="40% - Акцент4 58 5" xfId="16206"/>
    <cellStyle name="40% - Акцент4 59" xfId="16207"/>
    <cellStyle name="40% - Акцент4 59 2" xfId="16208"/>
    <cellStyle name="40% - Акцент4 59 2 2" xfId="16209"/>
    <cellStyle name="40% - Акцент4 59 2 2 2" xfId="16210"/>
    <cellStyle name="40% - Акцент4 59 2 3" xfId="16211"/>
    <cellStyle name="40% - Акцент4 59 3" xfId="16212"/>
    <cellStyle name="40% - Акцент4 59 3 2" xfId="16213"/>
    <cellStyle name="40% - Акцент4 59 3 2 2" xfId="16214"/>
    <cellStyle name="40% - Акцент4 59 3 3" xfId="16215"/>
    <cellStyle name="40% - Акцент4 59 4" xfId="16216"/>
    <cellStyle name="40% - Акцент4 59 4 2" xfId="16217"/>
    <cellStyle name="40% - Акцент4 59 5" xfId="16218"/>
    <cellStyle name="40% - Акцент4 6" xfId="16219"/>
    <cellStyle name="40% - Акцент4 6 2" xfId="16220"/>
    <cellStyle name="40% - Акцент4 6 2 2" xfId="16221"/>
    <cellStyle name="40% - Акцент4 6 2 2 2" xfId="16222"/>
    <cellStyle name="40% - Акцент4 6 2 2 2 2" xfId="16223"/>
    <cellStyle name="40% - Акцент4 6 2 2 3" xfId="16224"/>
    <cellStyle name="40% - Акцент4 6 2 3" xfId="16225"/>
    <cellStyle name="40% - Акцент4 6 2 3 2" xfId="16226"/>
    <cellStyle name="40% - Акцент4 6 2 3 2 2" xfId="16227"/>
    <cellStyle name="40% - Акцент4 6 2 3 3" xfId="16228"/>
    <cellStyle name="40% - Акцент4 6 2 4" xfId="16229"/>
    <cellStyle name="40% - Акцент4 6 2 4 2" xfId="16230"/>
    <cellStyle name="40% - Акцент4 6 2 5" xfId="16231"/>
    <cellStyle name="40% - Акцент4 6 3" xfId="16232"/>
    <cellStyle name="40% - Акцент4 6 3 2" xfId="16233"/>
    <cellStyle name="40% - Акцент4 6 3 2 2" xfId="16234"/>
    <cellStyle name="40% - Акцент4 6 3 2 2 2" xfId="16235"/>
    <cellStyle name="40% - Акцент4 6 3 2 3" xfId="16236"/>
    <cellStyle name="40% - Акцент4 6 3 3" xfId="16237"/>
    <cellStyle name="40% - Акцент4 6 3 3 2" xfId="16238"/>
    <cellStyle name="40% - Акцент4 6 3 3 2 2" xfId="16239"/>
    <cellStyle name="40% - Акцент4 6 3 3 3" xfId="16240"/>
    <cellStyle name="40% - Акцент4 6 3 4" xfId="16241"/>
    <cellStyle name="40% - Акцент4 6 3 4 2" xfId="16242"/>
    <cellStyle name="40% - Акцент4 6 3 5" xfId="16243"/>
    <cellStyle name="40% - Акцент4 6 4" xfId="16244"/>
    <cellStyle name="40% - Акцент4 6 4 2" xfId="16245"/>
    <cellStyle name="40% - Акцент4 6 4 2 2" xfId="16246"/>
    <cellStyle name="40% - Акцент4 6 4 2 2 2" xfId="16247"/>
    <cellStyle name="40% - Акцент4 6 4 2 3" xfId="16248"/>
    <cellStyle name="40% - Акцент4 6 4 3" xfId="16249"/>
    <cellStyle name="40% - Акцент4 6 4 3 2" xfId="16250"/>
    <cellStyle name="40% - Акцент4 6 4 3 2 2" xfId="16251"/>
    <cellStyle name="40% - Акцент4 6 4 3 3" xfId="16252"/>
    <cellStyle name="40% - Акцент4 6 4 4" xfId="16253"/>
    <cellStyle name="40% - Акцент4 6 4 4 2" xfId="16254"/>
    <cellStyle name="40% - Акцент4 6 4 5" xfId="16255"/>
    <cellStyle name="40% - Акцент4 6 5" xfId="16256"/>
    <cellStyle name="40% - Акцент4 6 5 2" xfId="16257"/>
    <cellStyle name="40% - Акцент4 6 5 2 2" xfId="16258"/>
    <cellStyle name="40% - Акцент4 6 5 2 2 2" xfId="16259"/>
    <cellStyle name="40% - Акцент4 6 5 2 3" xfId="16260"/>
    <cellStyle name="40% - Акцент4 6 5 3" xfId="16261"/>
    <cellStyle name="40% - Акцент4 6 5 3 2" xfId="16262"/>
    <cellStyle name="40% - Акцент4 6 5 3 2 2" xfId="16263"/>
    <cellStyle name="40% - Акцент4 6 5 3 3" xfId="16264"/>
    <cellStyle name="40% - Акцент4 6 5 4" xfId="16265"/>
    <cellStyle name="40% - Акцент4 6 5 4 2" xfId="16266"/>
    <cellStyle name="40% - Акцент4 6 5 5" xfId="16267"/>
    <cellStyle name="40% - Акцент4 6 6" xfId="16268"/>
    <cellStyle name="40% - Акцент4 6 6 2" xfId="16269"/>
    <cellStyle name="40% - Акцент4 6 6 2 2" xfId="16270"/>
    <cellStyle name="40% - Акцент4 6 6 3" xfId="16271"/>
    <cellStyle name="40% - Акцент4 6 7" xfId="16272"/>
    <cellStyle name="40% - Акцент4 6 7 2" xfId="16273"/>
    <cellStyle name="40% - Акцент4 6 7 2 2" xfId="16274"/>
    <cellStyle name="40% - Акцент4 6 7 3" xfId="16275"/>
    <cellStyle name="40% - Акцент4 6 8" xfId="16276"/>
    <cellStyle name="40% - Акцент4 6 8 2" xfId="16277"/>
    <cellStyle name="40% - Акцент4 6 9" xfId="16278"/>
    <cellStyle name="40% - Акцент4 60" xfId="16279"/>
    <cellStyle name="40% - Акцент4 60 2" xfId="16280"/>
    <cellStyle name="40% - Акцент4 60 2 2" xfId="16281"/>
    <cellStyle name="40% - Акцент4 60 2 2 2" xfId="16282"/>
    <cellStyle name="40% - Акцент4 60 2 3" xfId="16283"/>
    <cellStyle name="40% - Акцент4 60 3" xfId="16284"/>
    <cellStyle name="40% - Акцент4 60 3 2" xfId="16285"/>
    <cellStyle name="40% - Акцент4 60 3 2 2" xfId="16286"/>
    <cellStyle name="40% - Акцент4 60 3 3" xfId="16287"/>
    <cellStyle name="40% - Акцент4 60 4" xfId="16288"/>
    <cellStyle name="40% - Акцент4 60 4 2" xfId="16289"/>
    <cellStyle name="40% - Акцент4 60 5" xfId="16290"/>
    <cellStyle name="40% - Акцент4 61" xfId="16291"/>
    <cellStyle name="40% - Акцент4 61 2" xfId="16292"/>
    <cellStyle name="40% - Акцент4 61 2 2" xfId="16293"/>
    <cellStyle name="40% - Акцент4 61 2 2 2" xfId="16294"/>
    <cellStyle name="40% - Акцент4 61 2 3" xfId="16295"/>
    <cellStyle name="40% - Акцент4 61 3" xfId="16296"/>
    <cellStyle name="40% - Акцент4 61 3 2" xfId="16297"/>
    <cellStyle name="40% - Акцент4 61 3 2 2" xfId="16298"/>
    <cellStyle name="40% - Акцент4 61 3 3" xfId="16299"/>
    <cellStyle name="40% - Акцент4 61 4" xfId="16300"/>
    <cellStyle name="40% - Акцент4 61 4 2" xfId="16301"/>
    <cellStyle name="40% - Акцент4 61 5" xfId="16302"/>
    <cellStyle name="40% - Акцент4 62" xfId="16303"/>
    <cellStyle name="40% - Акцент4 62 2" xfId="16304"/>
    <cellStyle name="40% - Акцент4 62 2 2" xfId="16305"/>
    <cellStyle name="40% - Акцент4 62 2 2 2" xfId="16306"/>
    <cellStyle name="40% - Акцент4 62 2 3" xfId="16307"/>
    <cellStyle name="40% - Акцент4 62 3" xfId="16308"/>
    <cellStyle name="40% - Акцент4 62 3 2" xfId="16309"/>
    <cellStyle name="40% - Акцент4 62 3 2 2" xfId="16310"/>
    <cellStyle name="40% - Акцент4 62 3 3" xfId="16311"/>
    <cellStyle name="40% - Акцент4 62 4" xfId="16312"/>
    <cellStyle name="40% - Акцент4 62 4 2" xfId="16313"/>
    <cellStyle name="40% - Акцент4 62 5" xfId="16314"/>
    <cellStyle name="40% - Акцент4 63" xfId="16315"/>
    <cellStyle name="40% - Акцент4 63 2" xfId="16316"/>
    <cellStyle name="40% - Акцент4 63 2 2" xfId="16317"/>
    <cellStyle name="40% - Акцент4 63 2 2 2" xfId="16318"/>
    <cellStyle name="40% - Акцент4 63 2 3" xfId="16319"/>
    <cellStyle name="40% - Акцент4 63 3" xfId="16320"/>
    <cellStyle name="40% - Акцент4 63 3 2" xfId="16321"/>
    <cellStyle name="40% - Акцент4 63 3 2 2" xfId="16322"/>
    <cellStyle name="40% - Акцент4 63 3 3" xfId="16323"/>
    <cellStyle name="40% - Акцент4 63 4" xfId="16324"/>
    <cellStyle name="40% - Акцент4 63 4 2" xfId="16325"/>
    <cellStyle name="40% - Акцент4 63 5" xfId="16326"/>
    <cellStyle name="40% - Акцент4 64" xfId="16327"/>
    <cellStyle name="40% - Акцент4 64 2" xfId="16328"/>
    <cellStyle name="40% - Акцент4 64 2 2" xfId="16329"/>
    <cellStyle name="40% - Акцент4 64 2 2 2" xfId="16330"/>
    <cellStyle name="40% - Акцент4 64 2 3" xfId="16331"/>
    <cellStyle name="40% - Акцент4 64 3" xfId="16332"/>
    <cellStyle name="40% - Акцент4 64 3 2" xfId="16333"/>
    <cellStyle name="40% - Акцент4 64 3 2 2" xfId="16334"/>
    <cellStyle name="40% - Акцент4 64 3 3" xfId="16335"/>
    <cellStyle name="40% - Акцент4 64 4" xfId="16336"/>
    <cellStyle name="40% - Акцент4 64 4 2" xfId="16337"/>
    <cellStyle name="40% - Акцент4 64 5" xfId="16338"/>
    <cellStyle name="40% - Акцент4 65" xfId="16339"/>
    <cellStyle name="40% - Акцент4 65 2" xfId="16340"/>
    <cellStyle name="40% - Акцент4 65 2 2" xfId="16341"/>
    <cellStyle name="40% - Акцент4 65 2 2 2" xfId="16342"/>
    <cellStyle name="40% - Акцент4 65 2 3" xfId="16343"/>
    <cellStyle name="40% - Акцент4 65 3" xfId="16344"/>
    <cellStyle name="40% - Акцент4 65 3 2" xfId="16345"/>
    <cellStyle name="40% - Акцент4 65 3 2 2" xfId="16346"/>
    <cellStyle name="40% - Акцент4 65 3 3" xfId="16347"/>
    <cellStyle name="40% - Акцент4 65 4" xfId="16348"/>
    <cellStyle name="40% - Акцент4 65 4 2" xfId="16349"/>
    <cellStyle name="40% - Акцент4 65 5" xfId="16350"/>
    <cellStyle name="40% - Акцент4 66" xfId="16351"/>
    <cellStyle name="40% - Акцент4 66 2" xfId="16352"/>
    <cellStyle name="40% - Акцент4 66 2 2" xfId="16353"/>
    <cellStyle name="40% - Акцент4 66 2 2 2" xfId="16354"/>
    <cellStyle name="40% - Акцент4 66 2 3" xfId="16355"/>
    <cellStyle name="40% - Акцент4 66 3" xfId="16356"/>
    <cellStyle name="40% - Акцент4 66 3 2" xfId="16357"/>
    <cellStyle name="40% - Акцент4 66 3 2 2" xfId="16358"/>
    <cellStyle name="40% - Акцент4 66 3 3" xfId="16359"/>
    <cellStyle name="40% - Акцент4 66 4" xfId="16360"/>
    <cellStyle name="40% - Акцент4 66 4 2" xfId="16361"/>
    <cellStyle name="40% - Акцент4 66 5" xfId="16362"/>
    <cellStyle name="40% - Акцент4 67" xfId="16363"/>
    <cellStyle name="40% - Акцент4 67 2" xfId="16364"/>
    <cellStyle name="40% - Акцент4 67 2 2" xfId="16365"/>
    <cellStyle name="40% - Акцент4 67 2 2 2" xfId="16366"/>
    <cellStyle name="40% - Акцент4 67 2 3" xfId="16367"/>
    <cellStyle name="40% - Акцент4 67 3" xfId="16368"/>
    <cellStyle name="40% - Акцент4 67 3 2" xfId="16369"/>
    <cellStyle name="40% - Акцент4 67 3 2 2" xfId="16370"/>
    <cellStyle name="40% - Акцент4 67 3 3" xfId="16371"/>
    <cellStyle name="40% - Акцент4 67 4" xfId="16372"/>
    <cellStyle name="40% - Акцент4 67 4 2" xfId="16373"/>
    <cellStyle name="40% - Акцент4 67 5" xfId="16374"/>
    <cellStyle name="40% - Акцент4 68" xfId="16375"/>
    <cellStyle name="40% - Акцент4 68 2" xfId="16376"/>
    <cellStyle name="40% - Акцент4 68 2 2" xfId="16377"/>
    <cellStyle name="40% - Акцент4 68 2 2 2" xfId="16378"/>
    <cellStyle name="40% - Акцент4 68 2 3" xfId="16379"/>
    <cellStyle name="40% - Акцент4 68 3" xfId="16380"/>
    <cellStyle name="40% - Акцент4 68 3 2" xfId="16381"/>
    <cellStyle name="40% - Акцент4 68 3 2 2" xfId="16382"/>
    <cellStyle name="40% - Акцент4 68 3 3" xfId="16383"/>
    <cellStyle name="40% - Акцент4 68 4" xfId="16384"/>
    <cellStyle name="40% - Акцент4 68 4 2" xfId="16385"/>
    <cellStyle name="40% - Акцент4 68 5" xfId="16386"/>
    <cellStyle name="40% - Акцент4 69" xfId="16387"/>
    <cellStyle name="40% - Акцент4 69 2" xfId="16388"/>
    <cellStyle name="40% - Акцент4 69 2 2" xfId="16389"/>
    <cellStyle name="40% - Акцент4 69 2 2 2" xfId="16390"/>
    <cellStyle name="40% - Акцент4 69 2 3" xfId="16391"/>
    <cellStyle name="40% - Акцент4 69 3" xfId="16392"/>
    <cellStyle name="40% - Акцент4 69 3 2" xfId="16393"/>
    <cellStyle name="40% - Акцент4 69 3 2 2" xfId="16394"/>
    <cellStyle name="40% - Акцент4 69 3 3" xfId="16395"/>
    <cellStyle name="40% - Акцент4 69 4" xfId="16396"/>
    <cellStyle name="40% - Акцент4 69 4 2" xfId="16397"/>
    <cellStyle name="40% - Акцент4 69 5" xfId="16398"/>
    <cellStyle name="40% - Акцент4 7" xfId="16399"/>
    <cellStyle name="40% - Акцент4 7 2" xfId="16400"/>
    <cellStyle name="40% - Акцент4 7 2 2" xfId="16401"/>
    <cellStyle name="40% - Акцент4 7 2 2 2" xfId="16402"/>
    <cellStyle name="40% - Акцент4 7 2 2 2 2" xfId="16403"/>
    <cellStyle name="40% - Акцент4 7 2 2 3" xfId="16404"/>
    <cellStyle name="40% - Акцент4 7 2 3" xfId="16405"/>
    <cellStyle name="40% - Акцент4 7 2 3 2" xfId="16406"/>
    <cellStyle name="40% - Акцент4 7 2 3 2 2" xfId="16407"/>
    <cellStyle name="40% - Акцент4 7 2 3 3" xfId="16408"/>
    <cellStyle name="40% - Акцент4 7 2 4" xfId="16409"/>
    <cellStyle name="40% - Акцент4 7 2 4 2" xfId="16410"/>
    <cellStyle name="40% - Акцент4 7 2 5" xfId="16411"/>
    <cellStyle name="40% - Акцент4 7 3" xfId="16412"/>
    <cellStyle name="40% - Акцент4 7 3 2" xfId="16413"/>
    <cellStyle name="40% - Акцент4 7 3 2 2" xfId="16414"/>
    <cellStyle name="40% - Акцент4 7 3 2 2 2" xfId="16415"/>
    <cellStyle name="40% - Акцент4 7 3 2 3" xfId="16416"/>
    <cellStyle name="40% - Акцент4 7 3 3" xfId="16417"/>
    <cellStyle name="40% - Акцент4 7 3 3 2" xfId="16418"/>
    <cellStyle name="40% - Акцент4 7 3 3 2 2" xfId="16419"/>
    <cellStyle name="40% - Акцент4 7 3 3 3" xfId="16420"/>
    <cellStyle name="40% - Акцент4 7 3 4" xfId="16421"/>
    <cellStyle name="40% - Акцент4 7 3 4 2" xfId="16422"/>
    <cellStyle name="40% - Акцент4 7 3 5" xfId="16423"/>
    <cellStyle name="40% - Акцент4 7 4" xfId="16424"/>
    <cellStyle name="40% - Акцент4 7 4 2" xfId="16425"/>
    <cellStyle name="40% - Акцент4 7 4 2 2" xfId="16426"/>
    <cellStyle name="40% - Акцент4 7 4 2 2 2" xfId="16427"/>
    <cellStyle name="40% - Акцент4 7 4 2 3" xfId="16428"/>
    <cellStyle name="40% - Акцент4 7 4 3" xfId="16429"/>
    <cellStyle name="40% - Акцент4 7 4 3 2" xfId="16430"/>
    <cellStyle name="40% - Акцент4 7 4 3 2 2" xfId="16431"/>
    <cellStyle name="40% - Акцент4 7 4 3 3" xfId="16432"/>
    <cellStyle name="40% - Акцент4 7 4 4" xfId="16433"/>
    <cellStyle name="40% - Акцент4 7 4 4 2" xfId="16434"/>
    <cellStyle name="40% - Акцент4 7 4 5" xfId="16435"/>
    <cellStyle name="40% - Акцент4 7 5" xfId="16436"/>
    <cellStyle name="40% - Акцент4 7 5 2" xfId="16437"/>
    <cellStyle name="40% - Акцент4 7 5 2 2" xfId="16438"/>
    <cellStyle name="40% - Акцент4 7 5 2 2 2" xfId="16439"/>
    <cellStyle name="40% - Акцент4 7 5 2 3" xfId="16440"/>
    <cellStyle name="40% - Акцент4 7 5 3" xfId="16441"/>
    <cellStyle name="40% - Акцент4 7 5 3 2" xfId="16442"/>
    <cellStyle name="40% - Акцент4 7 5 3 2 2" xfId="16443"/>
    <cellStyle name="40% - Акцент4 7 5 3 3" xfId="16444"/>
    <cellStyle name="40% - Акцент4 7 5 4" xfId="16445"/>
    <cellStyle name="40% - Акцент4 7 5 4 2" xfId="16446"/>
    <cellStyle name="40% - Акцент4 7 5 5" xfId="16447"/>
    <cellStyle name="40% - Акцент4 7 6" xfId="16448"/>
    <cellStyle name="40% - Акцент4 7 6 2" xfId="16449"/>
    <cellStyle name="40% - Акцент4 7 6 2 2" xfId="16450"/>
    <cellStyle name="40% - Акцент4 7 6 3" xfId="16451"/>
    <cellStyle name="40% - Акцент4 7 7" xfId="16452"/>
    <cellStyle name="40% - Акцент4 7 7 2" xfId="16453"/>
    <cellStyle name="40% - Акцент4 7 7 2 2" xfId="16454"/>
    <cellStyle name="40% - Акцент4 7 7 3" xfId="16455"/>
    <cellStyle name="40% - Акцент4 7 8" xfId="16456"/>
    <cellStyle name="40% - Акцент4 7 8 2" xfId="16457"/>
    <cellStyle name="40% - Акцент4 7 9" xfId="16458"/>
    <cellStyle name="40% - Акцент4 70" xfId="16459"/>
    <cellStyle name="40% - Акцент4 70 2" xfId="16460"/>
    <cellStyle name="40% - Акцент4 70 2 2" xfId="16461"/>
    <cellStyle name="40% - Акцент4 70 2 2 2" xfId="16462"/>
    <cellStyle name="40% - Акцент4 70 2 3" xfId="16463"/>
    <cellStyle name="40% - Акцент4 70 3" xfId="16464"/>
    <cellStyle name="40% - Акцент4 70 3 2" xfId="16465"/>
    <cellStyle name="40% - Акцент4 70 3 2 2" xfId="16466"/>
    <cellStyle name="40% - Акцент4 70 3 3" xfId="16467"/>
    <cellStyle name="40% - Акцент4 70 4" xfId="16468"/>
    <cellStyle name="40% - Акцент4 70 4 2" xfId="16469"/>
    <cellStyle name="40% - Акцент4 70 5" xfId="16470"/>
    <cellStyle name="40% - Акцент4 71" xfId="16471"/>
    <cellStyle name="40% - Акцент4 71 2" xfId="16472"/>
    <cellStyle name="40% - Акцент4 71 2 2" xfId="16473"/>
    <cellStyle name="40% - Акцент4 71 2 2 2" xfId="16474"/>
    <cellStyle name="40% - Акцент4 71 2 3" xfId="16475"/>
    <cellStyle name="40% - Акцент4 71 3" xfId="16476"/>
    <cellStyle name="40% - Акцент4 71 3 2" xfId="16477"/>
    <cellStyle name="40% - Акцент4 71 3 2 2" xfId="16478"/>
    <cellStyle name="40% - Акцент4 71 3 3" xfId="16479"/>
    <cellStyle name="40% - Акцент4 71 4" xfId="16480"/>
    <cellStyle name="40% - Акцент4 71 4 2" xfId="16481"/>
    <cellStyle name="40% - Акцент4 71 5" xfId="16482"/>
    <cellStyle name="40% - Акцент4 72" xfId="16483"/>
    <cellStyle name="40% - Акцент4 72 2" xfId="16484"/>
    <cellStyle name="40% - Акцент4 72 2 2" xfId="16485"/>
    <cellStyle name="40% - Акцент4 72 2 2 2" xfId="16486"/>
    <cellStyle name="40% - Акцент4 72 2 3" xfId="16487"/>
    <cellStyle name="40% - Акцент4 72 3" xfId="16488"/>
    <cellStyle name="40% - Акцент4 72 3 2" xfId="16489"/>
    <cellStyle name="40% - Акцент4 72 3 2 2" xfId="16490"/>
    <cellStyle name="40% - Акцент4 72 3 3" xfId="16491"/>
    <cellStyle name="40% - Акцент4 72 4" xfId="16492"/>
    <cellStyle name="40% - Акцент4 72 4 2" xfId="16493"/>
    <cellStyle name="40% - Акцент4 72 5" xfId="16494"/>
    <cellStyle name="40% - Акцент4 73" xfId="16495"/>
    <cellStyle name="40% - Акцент4 73 2" xfId="16496"/>
    <cellStyle name="40% - Акцент4 73 2 2" xfId="16497"/>
    <cellStyle name="40% - Акцент4 73 2 2 2" xfId="16498"/>
    <cellStyle name="40% - Акцент4 73 2 3" xfId="16499"/>
    <cellStyle name="40% - Акцент4 73 3" xfId="16500"/>
    <cellStyle name="40% - Акцент4 73 3 2" xfId="16501"/>
    <cellStyle name="40% - Акцент4 73 3 2 2" xfId="16502"/>
    <cellStyle name="40% - Акцент4 73 3 3" xfId="16503"/>
    <cellStyle name="40% - Акцент4 73 4" xfId="16504"/>
    <cellStyle name="40% - Акцент4 73 4 2" xfId="16505"/>
    <cellStyle name="40% - Акцент4 73 5" xfId="16506"/>
    <cellStyle name="40% - Акцент4 74" xfId="16507"/>
    <cellStyle name="40% - Акцент4 74 2" xfId="16508"/>
    <cellStyle name="40% - Акцент4 74 2 2" xfId="16509"/>
    <cellStyle name="40% - Акцент4 74 2 2 2" xfId="16510"/>
    <cellStyle name="40% - Акцент4 74 2 3" xfId="16511"/>
    <cellStyle name="40% - Акцент4 74 3" xfId="16512"/>
    <cellStyle name="40% - Акцент4 74 3 2" xfId="16513"/>
    <cellStyle name="40% - Акцент4 74 3 2 2" xfId="16514"/>
    <cellStyle name="40% - Акцент4 74 3 3" xfId="16515"/>
    <cellStyle name="40% - Акцент4 74 4" xfId="16516"/>
    <cellStyle name="40% - Акцент4 74 4 2" xfId="16517"/>
    <cellStyle name="40% - Акцент4 74 5" xfId="16518"/>
    <cellStyle name="40% - Акцент4 75" xfId="16519"/>
    <cellStyle name="40% - Акцент4 75 2" xfId="16520"/>
    <cellStyle name="40% - Акцент4 75 2 2" xfId="16521"/>
    <cellStyle name="40% - Акцент4 75 2 2 2" xfId="16522"/>
    <cellStyle name="40% - Акцент4 75 2 3" xfId="16523"/>
    <cellStyle name="40% - Акцент4 75 3" xfId="16524"/>
    <cellStyle name="40% - Акцент4 75 3 2" xfId="16525"/>
    <cellStyle name="40% - Акцент4 75 3 2 2" xfId="16526"/>
    <cellStyle name="40% - Акцент4 75 3 3" xfId="16527"/>
    <cellStyle name="40% - Акцент4 75 4" xfId="16528"/>
    <cellStyle name="40% - Акцент4 75 4 2" xfId="16529"/>
    <cellStyle name="40% - Акцент4 75 5" xfId="16530"/>
    <cellStyle name="40% - Акцент4 76" xfId="16531"/>
    <cellStyle name="40% - Акцент4 76 2" xfId="16532"/>
    <cellStyle name="40% - Акцент4 76 2 2" xfId="16533"/>
    <cellStyle name="40% - Акцент4 76 2 2 2" xfId="16534"/>
    <cellStyle name="40% - Акцент4 76 2 3" xfId="16535"/>
    <cellStyle name="40% - Акцент4 76 3" xfId="16536"/>
    <cellStyle name="40% - Акцент4 76 3 2" xfId="16537"/>
    <cellStyle name="40% - Акцент4 76 3 2 2" xfId="16538"/>
    <cellStyle name="40% - Акцент4 76 3 3" xfId="16539"/>
    <cellStyle name="40% - Акцент4 76 4" xfId="16540"/>
    <cellStyle name="40% - Акцент4 76 4 2" xfId="16541"/>
    <cellStyle name="40% - Акцент4 76 5" xfId="16542"/>
    <cellStyle name="40% - Акцент4 77" xfId="16543"/>
    <cellStyle name="40% - Акцент4 77 2" xfId="16544"/>
    <cellStyle name="40% - Акцент4 77 2 2" xfId="16545"/>
    <cellStyle name="40% - Акцент4 77 2 2 2" xfId="16546"/>
    <cellStyle name="40% - Акцент4 77 2 3" xfId="16547"/>
    <cellStyle name="40% - Акцент4 77 3" xfId="16548"/>
    <cellStyle name="40% - Акцент4 77 3 2" xfId="16549"/>
    <cellStyle name="40% - Акцент4 77 3 2 2" xfId="16550"/>
    <cellStyle name="40% - Акцент4 77 3 3" xfId="16551"/>
    <cellStyle name="40% - Акцент4 77 4" xfId="16552"/>
    <cellStyle name="40% - Акцент4 77 4 2" xfId="16553"/>
    <cellStyle name="40% - Акцент4 77 5" xfId="16554"/>
    <cellStyle name="40% - Акцент4 78" xfId="16555"/>
    <cellStyle name="40% - Акцент4 78 2" xfId="16556"/>
    <cellStyle name="40% - Акцент4 78 2 2" xfId="16557"/>
    <cellStyle name="40% - Акцент4 78 2 2 2" xfId="16558"/>
    <cellStyle name="40% - Акцент4 78 2 3" xfId="16559"/>
    <cellStyle name="40% - Акцент4 78 3" xfId="16560"/>
    <cellStyle name="40% - Акцент4 78 3 2" xfId="16561"/>
    <cellStyle name="40% - Акцент4 78 3 2 2" xfId="16562"/>
    <cellStyle name="40% - Акцент4 78 3 3" xfId="16563"/>
    <cellStyle name="40% - Акцент4 78 4" xfId="16564"/>
    <cellStyle name="40% - Акцент4 78 4 2" xfId="16565"/>
    <cellStyle name="40% - Акцент4 78 5" xfId="16566"/>
    <cellStyle name="40% - Акцент4 79" xfId="16567"/>
    <cellStyle name="40% - Акцент4 79 2" xfId="16568"/>
    <cellStyle name="40% - Акцент4 79 2 2" xfId="16569"/>
    <cellStyle name="40% - Акцент4 79 2 2 2" xfId="16570"/>
    <cellStyle name="40% - Акцент4 79 2 3" xfId="16571"/>
    <cellStyle name="40% - Акцент4 79 3" xfId="16572"/>
    <cellStyle name="40% - Акцент4 79 3 2" xfId="16573"/>
    <cellStyle name="40% - Акцент4 79 3 2 2" xfId="16574"/>
    <cellStyle name="40% - Акцент4 79 3 3" xfId="16575"/>
    <cellStyle name="40% - Акцент4 79 4" xfId="16576"/>
    <cellStyle name="40% - Акцент4 79 4 2" xfId="16577"/>
    <cellStyle name="40% - Акцент4 79 5" xfId="16578"/>
    <cellStyle name="40% - Акцент4 8" xfId="16579"/>
    <cellStyle name="40% - Акцент4 8 2" xfId="16580"/>
    <cellStyle name="40% - Акцент4 8 2 2" xfId="16581"/>
    <cellStyle name="40% - Акцент4 8 2 2 2" xfId="16582"/>
    <cellStyle name="40% - Акцент4 8 2 2 2 2" xfId="16583"/>
    <cellStyle name="40% - Акцент4 8 2 2 3" xfId="16584"/>
    <cellStyle name="40% - Акцент4 8 2 3" xfId="16585"/>
    <cellStyle name="40% - Акцент4 8 2 3 2" xfId="16586"/>
    <cellStyle name="40% - Акцент4 8 2 3 2 2" xfId="16587"/>
    <cellStyle name="40% - Акцент4 8 2 3 3" xfId="16588"/>
    <cellStyle name="40% - Акцент4 8 2 4" xfId="16589"/>
    <cellStyle name="40% - Акцент4 8 2 4 2" xfId="16590"/>
    <cellStyle name="40% - Акцент4 8 2 5" xfId="16591"/>
    <cellStyle name="40% - Акцент4 8 3" xfId="16592"/>
    <cellStyle name="40% - Акцент4 8 3 2" xfId="16593"/>
    <cellStyle name="40% - Акцент4 8 3 2 2" xfId="16594"/>
    <cellStyle name="40% - Акцент4 8 3 2 2 2" xfId="16595"/>
    <cellStyle name="40% - Акцент4 8 3 2 3" xfId="16596"/>
    <cellStyle name="40% - Акцент4 8 3 3" xfId="16597"/>
    <cellStyle name="40% - Акцент4 8 3 3 2" xfId="16598"/>
    <cellStyle name="40% - Акцент4 8 3 3 2 2" xfId="16599"/>
    <cellStyle name="40% - Акцент4 8 3 3 3" xfId="16600"/>
    <cellStyle name="40% - Акцент4 8 3 4" xfId="16601"/>
    <cellStyle name="40% - Акцент4 8 3 4 2" xfId="16602"/>
    <cellStyle name="40% - Акцент4 8 3 5" xfId="16603"/>
    <cellStyle name="40% - Акцент4 8 4" xfId="16604"/>
    <cellStyle name="40% - Акцент4 8 4 2" xfId="16605"/>
    <cellStyle name="40% - Акцент4 8 4 2 2" xfId="16606"/>
    <cellStyle name="40% - Акцент4 8 4 2 2 2" xfId="16607"/>
    <cellStyle name="40% - Акцент4 8 4 2 3" xfId="16608"/>
    <cellStyle name="40% - Акцент4 8 4 3" xfId="16609"/>
    <cellStyle name="40% - Акцент4 8 4 3 2" xfId="16610"/>
    <cellStyle name="40% - Акцент4 8 4 3 2 2" xfId="16611"/>
    <cellStyle name="40% - Акцент4 8 4 3 3" xfId="16612"/>
    <cellStyle name="40% - Акцент4 8 4 4" xfId="16613"/>
    <cellStyle name="40% - Акцент4 8 4 4 2" xfId="16614"/>
    <cellStyle name="40% - Акцент4 8 4 5" xfId="16615"/>
    <cellStyle name="40% - Акцент4 8 5" xfId="16616"/>
    <cellStyle name="40% - Акцент4 8 5 2" xfId="16617"/>
    <cellStyle name="40% - Акцент4 8 5 2 2" xfId="16618"/>
    <cellStyle name="40% - Акцент4 8 5 2 2 2" xfId="16619"/>
    <cellStyle name="40% - Акцент4 8 5 2 3" xfId="16620"/>
    <cellStyle name="40% - Акцент4 8 5 3" xfId="16621"/>
    <cellStyle name="40% - Акцент4 8 5 3 2" xfId="16622"/>
    <cellStyle name="40% - Акцент4 8 5 3 2 2" xfId="16623"/>
    <cellStyle name="40% - Акцент4 8 5 3 3" xfId="16624"/>
    <cellStyle name="40% - Акцент4 8 5 4" xfId="16625"/>
    <cellStyle name="40% - Акцент4 8 5 4 2" xfId="16626"/>
    <cellStyle name="40% - Акцент4 8 5 5" xfId="16627"/>
    <cellStyle name="40% - Акцент4 8 6" xfId="16628"/>
    <cellStyle name="40% - Акцент4 8 6 2" xfId="16629"/>
    <cellStyle name="40% - Акцент4 8 6 2 2" xfId="16630"/>
    <cellStyle name="40% - Акцент4 8 6 3" xfId="16631"/>
    <cellStyle name="40% - Акцент4 8 7" xfId="16632"/>
    <cellStyle name="40% - Акцент4 8 7 2" xfId="16633"/>
    <cellStyle name="40% - Акцент4 8 7 2 2" xfId="16634"/>
    <cellStyle name="40% - Акцент4 8 7 3" xfId="16635"/>
    <cellStyle name="40% - Акцент4 8 8" xfId="16636"/>
    <cellStyle name="40% - Акцент4 8 8 2" xfId="16637"/>
    <cellStyle name="40% - Акцент4 8 9" xfId="16638"/>
    <cellStyle name="40% - Акцент4 80" xfId="16639"/>
    <cellStyle name="40% - Акцент4 80 2" xfId="16640"/>
    <cellStyle name="40% - Акцент4 80 2 2" xfId="16641"/>
    <cellStyle name="40% - Акцент4 80 2 2 2" xfId="16642"/>
    <cellStyle name="40% - Акцент4 80 2 3" xfId="16643"/>
    <cellStyle name="40% - Акцент4 80 3" xfId="16644"/>
    <cellStyle name="40% - Акцент4 80 3 2" xfId="16645"/>
    <cellStyle name="40% - Акцент4 80 3 2 2" xfId="16646"/>
    <cellStyle name="40% - Акцент4 80 3 3" xfId="16647"/>
    <cellStyle name="40% - Акцент4 80 4" xfId="16648"/>
    <cellStyle name="40% - Акцент4 80 4 2" xfId="16649"/>
    <cellStyle name="40% - Акцент4 80 5" xfId="16650"/>
    <cellStyle name="40% - Акцент4 81" xfId="16651"/>
    <cellStyle name="40% - Акцент4 81 2" xfId="16652"/>
    <cellStyle name="40% - Акцент4 81 2 2" xfId="16653"/>
    <cellStyle name="40% - Акцент4 81 2 2 2" xfId="16654"/>
    <cellStyle name="40% - Акцент4 81 2 3" xfId="16655"/>
    <cellStyle name="40% - Акцент4 81 3" xfId="16656"/>
    <cellStyle name="40% - Акцент4 81 3 2" xfId="16657"/>
    <cellStyle name="40% - Акцент4 81 3 2 2" xfId="16658"/>
    <cellStyle name="40% - Акцент4 81 3 3" xfId="16659"/>
    <cellStyle name="40% - Акцент4 81 4" xfId="16660"/>
    <cellStyle name="40% - Акцент4 81 4 2" xfId="16661"/>
    <cellStyle name="40% - Акцент4 81 5" xfId="16662"/>
    <cellStyle name="40% - Акцент4 82" xfId="16663"/>
    <cellStyle name="40% - Акцент4 82 2" xfId="16664"/>
    <cellStyle name="40% - Акцент4 82 2 2" xfId="16665"/>
    <cellStyle name="40% - Акцент4 82 2 2 2" xfId="16666"/>
    <cellStyle name="40% - Акцент4 82 2 3" xfId="16667"/>
    <cellStyle name="40% - Акцент4 82 3" xfId="16668"/>
    <cellStyle name="40% - Акцент4 82 3 2" xfId="16669"/>
    <cellStyle name="40% - Акцент4 82 3 2 2" xfId="16670"/>
    <cellStyle name="40% - Акцент4 82 3 3" xfId="16671"/>
    <cellStyle name="40% - Акцент4 82 4" xfId="16672"/>
    <cellStyle name="40% - Акцент4 82 4 2" xfId="16673"/>
    <cellStyle name="40% - Акцент4 82 5" xfId="16674"/>
    <cellStyle name="40% - Акцент4 83" xfId="16675"/>
    <cellStyle name="40% - Акцент4 83 2" xfId="16676"/>
    <cellStyle name="40% - Акцент4 83 2 2" xfId="16677"/>
    <cellStyle name="40% - Акцент4 83 2 2 2" xfId="16678"/>
    <cellStyle name="40% - Акцент4 83 2 3" xfId="16679"/>
    <cellStyle name="40% - Акцент4 83 3" xfId="16680"/>
    <cellStyle name="40% - Акцент4 83 3 2" xfId="16681"/>
    <cellStyle name="40% - Акцент4 83 3 2 2" xfId="16682"/>
    <cellStyle name="40% - Акцент4 83 3 3" xfId="16683"/>
    <cellStyle name="40% - Акцент4 83 4" xfId="16684"/>
    <cellStyle name="40% - Акцент4 83 4 2" xfId="16685"/>
    <cellStyle name="40% - Акцент4 83 5" xfId="16686"/>
    <cellStyle name="40% - Акцент4 84" xfId="16687"/>
    <cellStyle name="40% - Акцент4 84 2" xfId="16688"/>
    <cellStyle name="40% - Акцент4 84 2 2" xfId="16689"/>
    <cellStyle name="40% - Акцент4 84 2 2 2" xfId="16690"/>
    <cellStyle name="40% - Акцент4 84 2 3" xfId="16691"/>
    <cellStyle name="40% - Акцент4 84 3" xfId="16692"/>
    <cellStyle name="40% - Акцент4 84 3 2" xfId="16693"/>
    <cellStyle name="40% - Акцент4 84 3 2 2" xfId="16694"/>
    <cellStyle name="40% - Акцент4 84 3 3" xfId="16695"/>
    <cellStyle name="40% - Акцент4 84 4" xfId="16696"/>
    <cellStyle name="40% - Акцент4 84 4 2" xfId="16697"/>
    <cellStyle name="40% - Акцент4 84 5" xfId="16698"/>
    <cellStyle name="40% - Акцент4 85" xfId="16699"/>
    <cellStyle name="40% - Акцент4 85 2" xfId="16700"/>
    <cellStyle name="40% - Акцент4 85 2 2" xfId="16701"/>
    <cellStyle name="40% - Акцент4 85 2 2 2" xfId="16702"/>
    <cellStyle name="40% - Акцент4 85 2 3" xfId="16703"/>
    <cellStyle name="40% - Акцент4 85 3" xfId="16704"/>
    <cellStyle name="40% - Акцент4 85 3 2" xfId="16705"/>
    <cellStyle name="40% - Акцент4 85 3 2 2" xfId="16706"/>
    <cellStyle name="40% - Акцент4 85 3 3" xfId="16707"/>
    <cellStyle name="40% - Акцент4 85 4" xfId="16708"/>
    <cellStyle name="40% - Акцент4 85 4 2" xfId="16709"/>
    <cellStyle name="40% - Акцент4 85 5" xfId="16710"/>
    <cellStyle name="40% - Акцент4 86" xfId="16711"/>
    <cellStyle name="40% - Акцент4 86 2" xfId="16712"/>
    <cellStyle name="40% - Акцент4 86 2 2" xfId="16713"/>
    <cellStyle name="40% - Акцент4 86 2 2 2" xfId="16714"/>
    <cellStyle name="40% - Акцент4 86 2 3" xfId="16715"/>
    <cellStyle name="40% - Акцент4 86 3" xfId="16716"/>
    <cellStyle name="40% - Акцент4 86 3 2" xfId="16717"/>
    <cellStyle name="40% - Акцент4 86 3 2 2" xfId="16718"/>
    <cellStyle name="40% - Акцент4 86 3 3" xfId="16719"/>
    <cellStyle name="40% - Акцент4 86 4" xfId="16720"/>
    <cellStyle name="40% - Акцент4 86 4 2" xfId="16721"/>
    <cellStyle name="40% - Акцент4 86 5" xfId="16722"/>
    <cellStyle name="40% - Акцент4 87" xfId="16723"/>
    <cellStyle name="40% - Акцент4 87 2" xfId="16724"/>
    <cellStyle name="40% - Акцент4 87 2 2" xfId="16725"/>
    <cellStyle name="40% - Акцент4 87 2 2 2" xfId="16726"/>
    <cellStyle name="40% - Акцент4 87 2 3" xfId="16727"/>
    <cellStyle name="40% - Акцент4 87 3" xfId="16728"/>
    <cellStyle name="40% - Акцент4 87 3 2" xfId="16729"/>
    <cellStyle name="40% - Акцент4 87 3 2 2" xfId="16730"/>
    <cellStyle name="40% - Акцент4 87 3 3" xfId="16731"/>
    <cellStyle name="40% - Акцент4 87 4" xfId="16732"/>
    <cellStyle name="40% - Акцент4 87 4 2" xfId="16733"/>
    <cellStyle name="40% - Акцент4 87 5" xfId="16734"/>
    <cellStyle name="40% - Акцент4 88" xfId="16735"/>
    <cellStyle name="40% - Акцент4 88 2" xfId="16736"/>
    <cellStyle name="40% - Акцент4 88 2 2" xfId="16737"/>
    <cellStyle name="40% - Акцент4 88 3" xfId="16738"/>
    <cellStyle name="40% - Акцент4 89" xfId="16739"/>
    <cellStyle name="40% - Акцент4 89 2" xfId="16740"/>
    <cellStyle name="40% - Акцент4 89 2 2" xfId="16741"/>
    <cellStyle name="40% - Акцент4 89 3" xfId="16742"/>
    <cellStyle name="40% - Акцент4 9" xfId="16743"/>
    <cellStyle name="40% - Акцент4 9 2" xfId="16744"/>
    <cellStyle name="40% - Акцент4 9 2 2" xfId="16745"/>
    <cellStyle name="40% - Акцент4 9 2 2 2" xfId="16746"/>
    <cellStyle name="40% - Акцент4 9 2 2 2 2" xfId="16747"/>
    <cellStyle name="40% - Акцент4 9 2 2 3" xfId="16748"/>
    <cellStyle name="40% - Акцент4 9 2 3" xfId="16749"/>
    <cellStyle name="40% - Акцент4 9 2 3 2" xfId="16750"/>
    <cellStyle name="40% - Акцент4 9 2 3 2 2" xfId="16751"/>
    <cellStyle name="40% - Акцент4 9 2 3 3" xfId="16752"/>
    <cellStyle name="40% - Акцент4 9 2 4" xfId="16753"/>
    <cellStyle name="40% - Акцент4 9 2 4 2" xfId="16754"/>
    <cellStyle name="40% - Акцент4 9 2 5" xfId="16755"/>
    <cellStyle name="40% - Акцент4 9 3" xfId="16756"/>
    <cellStyle name="40% - Акцент4 9 3 2" xfId="16757"/>
    <cellStyle name="40% - Акцент4 9 3 2 2" xfId="16758"/>
    <cellStyle name="40% - Акцент4 9 3 2 2 2" xfId="16759"/>
    <cellStyle name="40% - Акцент4 9 3 2 3" xfId="16760"/>
    <cellStyle name="40% - Акцент4 9 3 3" xfId="16761"/>
    <cellStyle name="40% - Акцент4 9 3 3 2" xfId="16762"/>
    <cellStyle name="40% - Акцент4 9 3 3 2 2" xfId="16763"/>
    <cellStyle name="40% - Акцент4 9 3 3 3" xfId="16764"/>
    <cellStyle name="40% - Акцент4 9 3 4" xfId="16765"/>
    <cellStyle name="40% - Акцент4 9 3 4 2" xfId="16766"/>
    <cellStyle name="40% - Акцент4 9 3 5" xfId="16767"/>
    <cellStyle name="40% - Акцент4 9 4" xfId="16768"/>
    <cellStyle name="40% - Акцент4 9 4 2" xfId="16769"/>
    <cellStyle name="40% - Акцент4 9 4 2 2" xfId="16770"/>
    <cellStyle name="40% - Акцент4 9 4 2 2 2" xfId="16771"/>
    <cellStyle name="40% - Акцент4 9 4 2 3" xfId="16772"/>
    <cellStyle name="40% - Акцент4 9 4 3" xfId="16773"/>
    <cellStyle name="40% - Акцент4 9 4 3 2" xfId="16774"/>
    <cellStyle name="40% - Акцент4 9 4 3 2 2" xfId="16775"/>
    <cellStyle name="40% - Акцент4 9 4 3 3" xfId="16776"/>
    <cellStyle name="40% - Акцент4 9 4 4" xfId="16777"/>
    <cellStyle name="40% - Акцент4 9 4 4 2" xfId="16778"/>
    <cellStyle name="40% - Акцент4 9 4 5" xfId="16779"/>
    <cellStyle name="40% - Акцент4 9 5" xfId="16780"/>
    <cellStyle name="40% - Акцент4 9 5 2" xfId="16781"/>
    <cellStyle name="40% - Акцент4 9 5 2 2" xfId="16782"/>
    <cellStyle name="40% - Акцент4 9 5 2 2 2" xfId="16783"/>
    <cellStyle name="40% - Акцент4 9 5 2 3" xfId="16784"/>
    <cellStyle name="40% - Акцент4 9 5 3" xfId="16785"/>
    <cellStyle name="40% - Акцент4 9 5 3 2" xfId="16786"/>
    <cellStyle name="40% - Акцент4 9 5 3 2 2" xfId="16787"/>
    <cellStyle name="40% - Акцент4 9 5 3 3" xfId="16788"/>
    <cellStyle name="40% - Акцент4 9 5 4" xfId="16789"/>
    <cellStyle name="40% - Акцент4 9 5 4 2" xfId="16790"/>
    <cellStyle name="40% - Акцент4 9 5 5" xfId="16791"/>
    <cellStyle name="40% - Акцент4 9 6" xfId="16792"/>
    <cellStyle name="40% - Акцент4 9 6 2" xfId="16793"/>
    <cellStyle name="40% - Акцент4 9 6 2 2" xfId="16794"/>
    <cellStyle name="40% - Акцент4 9 6 3" xfId="16795"/>
    <cellStyle name="40% - Акцент4 9 7" xfId="16796"/>
    <cellStyle name="40% - Акцент4 9 7 2" xfId="16797"/>
    <cellStyle name="40% - Акцент4 9 7 2 2" xfId="16798"/>
    <cellStyle name="40% - Акцент4 9 7 3" xfId="16799"/>
    <cellStyle name="40% - Акцент4 9 8" xfId="16800"/>
    <cellStyle name="40% - Акцент4 9 8 2" xfId="16801"/>
    <cellStyle name="40% - Акцент4 9 9" xfId="16802"/>
    <cellStyle name="40% - Акцент4 90" xfId="16803"/>
    <cellStyle name="40% - Акцент4 90 2" xfId="16804"/>
    <cellStyle name="40% - Акцент4 90 2 2" xfId="16805"/>
    <cellStyle name="40% - Акцент4 90 3" xfId="16806"/>
    <cellStyle name="40% - Акцент4 91" xfId="16807"/>
    <cellStyle name="40% - Акцент4 91 2" xfId="16808"/>
    <cellStyle name="40% - Акцент4 91 2 2" xfId="16809"/>
    <cellStyle name="40% - Акцент4 91 3" xfId="16810"/>
    <cellStyle name="40% - Акцент4 92" xfId="16811"/>
    <cellStyle name="40% - Акцент4 92 2" xfId="16812"/>
    <cellStyle name="40% - Акцент4 92 2 2" xfId="16813"/>
    <cellStyle name="40% - Акцент4 92 3" xfId="16814"/>
    <cellStyle name="40% - Акцент4 93" xfId="16815"/>
    <cellStyle name="40% - Акцент4 93 2" xfId="16816"/>
    <cellStyle name="40% - Акцент4 93 2 2" xfId="16817"/>
    <cellStyle name="40% - Акцент4 93 3" xfId="16818"/>
    <cellStyle name="40% - Акцент4 94" xfId="16819"/>
    <cellStyle name="40% - Акцент4 94 2" xfId="16820"/>
    <cellStyle name="40% - Акцент4 94 2 2" xfId="16821"/>
    <cellStyle name="40% - Акцент4 94 3" xfId="16822"/>
    <cellStyle name="40% - Акцент4 95" xfId="16823"/>
    <cellStyle name="40% - Акцент4 95 2" xfId="16824"/>
    <cellStyle name="40% - Акцент4 95 2 2" xfId="16825"/>
    <cellStyle name="40% - Акцент4 95 3" xfId="16826"/>
    <cellStyle name="40% - Акцент4 96" xfId="16827"/>
    <cellStyle name="40% - Акцент4 96 2" xfId="16828"/>
    <cellStyle name="40% - Акцент4 96 2 2" xfId="16829"/>
    <cellStyle name="40% - Акцент4 96 3" xfId="16830"/>
    <cellStyle name="40% - Акцент4 97" xfId="16831"/>
    <cellStyle name="40% - Акцент4 97 2" xfId="16832"/>
    <cellStyle name="40% - Акцент4 97 2 2" xfId="16833"/>
    <cellStyle name="40% - Акцент4 97 3" xfId="16834"/>
    <cellStyle name="40% - Акцент4 98" xfId="16835"/>
    <cellStyle name="40% - Акцент4 98 2" xfId="16836"/>
    <cellStyle name="40% - Акцент4 98 2 2" xfId="16837"/>
    <cellStyle name="40% - Акцент4 98 3" xfId="16838"/>
    <cellStyle name="40% - Акцент4 99" xfId="16839"/>
    <cellStyle name="40% - Акцент4 99 2" xfId="16840"/>
    <cellStyle name="40% - Акцент4 99 2 2" xfId="16841"/>
    <cellStyle name="40% - Акцент4 99 3" xfId="16842"/>
    <cellStyle name="40% - Акцент5" xfId="16843" builtinId="47" customBuiltin="1"/>
    <cellStyle name="40% - Акцент5 10" xfId="16844"/>
    <cellStyle name="40% - Акцент5 10 2" xfId="16845"/>
    <cellStyle name="40% - Акцент5 10 2 2" xfId="16846"/>
    <cellStyle name="40% - Акцент5 10 2 2 2" xfId="16847"/>
    <cellStyle name="40% - Акцент5 10 2 3" xfId="16848"/>
    <cellStyle name="40% - Акцент5 10 3" xfId="16849"/>
    <cellStyle name="40% - Акцент5 10 3 2" xfId="16850"/>
    <cellStyle name="40% - Акцент5 10 3 2 2" xfId="16851"/>
    <cellStyle name="40% - Акцент5 10 3 3" xfId="16852"/>
    <cellStyle name="40% - Акцент5 10 4" xfId="16853"/>
    <cellStyle name="40% - Акцент5 10 4 2" xfId="16854"/>
    <cellStyle name="40% - Акцент5 10 5" xfId="16855"/>
    <cellStyle name="40% - Акцент5 100" xfId="16856"/>
    <cellStyle name="40% - Акцент5 100 2" xfId="16857"/>
    <cellStyle name="40% - Акцент5 100 2 2" xfId="16858"/>
    <cellStyle name="40% - Акцент5 100 3" xfId="16859"/>
    <cellStyle name="40% - Акцент5 101" xfId="16860"/>
    <cellStyle name="40% - Акцент5 101 2" xfId="16861"/>
    <cellStyle name="40% - Акцент5 101 2 2" xfId="16862"/>
    <cellStyle name="40% - Акцент5 101 3" xfId="16863"/>
    <cellStyle name="40% - Акцент5 102" xfId="16864"/>
    <cellStyle name="40% - Акцент5 102 2" xfId="16865"/>
    <cellStyle name="40% - Акцент5 102 2 2" xfId="16866"/>
    <cellStyle name="40% - Акцент5 102 3" xfId="16867"/>
    <cellStyle name="40% - Акцент5 103" xfId="16868"/>
    <cellStyle name="40% - Акцент5 103 2" xfId="16869"/>
    <cellStyle name="40% - Акцент5 103 2 2" xfId="16870"/>
    <cellStyle name="40% - Акцент5 103 3" xfId="16871"/>
    <cellStyle name="40% - Акцент5 104" xfId="16872"/>
    <cellStyle name="40% - Акцент5 104 2" xfId="16873"/>
    <cellStyle name="40% - Акцент5 104 2 2" xfId="16874"/>
    <cellStyle name="40% - Акцент5 104 3" xfId="16875"/>
    <cellStyle name="40% - Акцент5 105" xfId="16876"/>
    <cellStyle name="40% - Акцент5 105 2" xfId="16877"/>
    <cellStyle name="40% - Акцент5 105 2 2" xfId="16878"/>
    <cellStyle name="40% - Акцент5 105 3" xfId="16879"/>
    <cellStyle name="40% - Акцент5 106" xfId="16880"/>
    <cellStyle name="40% - Акцент5 106 2" xfId="16881"/>
    <cellStyle name="40% - Акцент5 106 2 2" xfId="16882"/>
    <cellStyle name="40% - Акцент5 106 3" xfId="16883"/>
    <cellStyle name="40% - Акцент5 107" xfId="16884"/>
    <cellStyle name="40% - Акцент5 107 2" xfId="16885"/>
    <cellStyle name="40% - Акцент5 107 2 2" xfId="16886"/>
    <cellStyle name="40% - Акцент5 107 3" xfId="16887"/>
    <cellStyle name="40% - Акцент5 108" xfId="16888"/>
    <cellStyle name="40% - Акцент5 108 2" xfId="16889"/>
    <cellStyle name="40% - Акцент5 108 2 2" xfId="16890"/>
    <cellStyle name="40% - Акцент5 108 3" xfId="16891"/>
    <cellStyle name="40% - Акцент5 109" xfId="16892"/>
    <cellStyle name="40% - Акцент5 109 2" xfId="16893"/>
    <cellStyle name="40% - Акцент5 109 2 2" xfId="16894"/>
    <cellStyle name="40% - Акцент5 109 3" xfId="16895"/>
    <cellStyle name="40% - Акцент5 11" xfId="16896"/>
    <cellStyle name="40% - Акцент5 11 2" xfId="16897"/>
    <cellStyle name="40% - Акцент5 11 2 2" xfId="16898"/>
    <cellStyle name="40% - Акцент5 11 2 2 2" xfId="16899"/>
    <cellStyle name="40% - Акцент5 11 2 3" xfId="16900"/>
    <cellStyle name="40% - Акцент5 11 3" xfId="16901"/>
    <cellStyle name="40% - Акцент5 11 3 2" xfId="16902"/>
    <cellStyle name="40% - Акцент5 11 3 2 2" xfId="16903"/>
    <cellStyle name="40% - Акцент5 11 3 3" xfId="16904"/>
    <cellStyle name="40% - Акцент5 11 4" xfId="16905"/>
    <cellStyle name="40% - Акцент5 11 4 2" xfId="16906"/>
    <cellStyle name="40% - Акцент5 11 5" xfId="16907"/>
    <cellStyle name="40% - Акцент5 110" xfId="16908"/>
    <cellStyle name="40% - Акцент5 110 2" xfId="16909"/>
    <cellStyle name="40% - Акцент5 110 2 2" xfId="16910"/>
    <cellStyle name="40% - Акцент5 110 3" xfId="16911"/>
    <cellStyle name="40% - Акцент5 111" xfId="16912"/>
    <cellStyle name="40% - Акцент5 111 2" xfId="16913"/>
    <cellStyle name="40% - Акцент5 111 2 2" xfId="16914"/>
    <cellStyle name="40% - Акцент5 111 3" xfId="16915"/>
    <cellStyle name="40% - Акцент5 112" xfId="16916"/>
    <cellStyle name="40% - Акцент5 112 2" xfId="16917"/>
    <cellStyle name="40% - Акцент5 112 2 2" xfId="16918"/>
    <cellStyle name="40% - Акцент5 112 3" xfId="16919"/>
    <cellStyle name="40% - Акцент5 113" xfId="16920"/>
    <cellStyle name="40% - Акцент5 113 2" xfId="16921"/>
    <cellStyle name="40% - Акцент5 113 2 2" xfId="16922"/>
    <cellStyle name="40% - Акцент5 113 3" xfId="16923"/>
    <cellStyle name="40% - Акцент5 114" xfId="16924"/>
    <cellStyle name="40% - Акцент5 114 2" xfId="16925"/>
    <cellStyle name="40% - Акцент5 114 2 2" xfId="16926"/>
    <cellStyle name="40% - Акцент5 114 3" xfId="16927"/>
    <cellStyle name="40% - Акцент5 115" xfId="16928"/>
    <cellStyle name="40% - Акцент5 115 2" xfId="16929"/>
    <cellStyle name="40% - Акцент5 115 2 2" xfId="16930"/>
    <cellStyle name="40% - Акцент5 115 3" xfId="16931"/>
    <cellStyle name="40% - Акцент5 116" xfId="16932"/>
    <cellStyle name="40% - Акцент5 116 2" xfId="16933"/>
    <cellStyle name="40% - Акцент5 116 2 2" xfId="16934"/>
    <cellStyle name="40% - Акцент5 116 3" xfId="16935"/>
    <cellStyle name="40% - Акцент5 117" xfId="16936"/>
    <cellStyle name="40% - Акцент5 117 2" xfId="16937"/>
    <cellStyle name="40% - Акцент5 117 2 2" xfId="16938"/>
    <cellStyle name="40% - Акцент5 117 3" xfId="16939"/>
    <cellStyle name="40% - Акцент5 118" xfId="16940"/>
    <cellStyle name="40% - Акцент5 118 2" xfId="16941"/>
    <cellStyle name="40% - Акцент5 118 2 2" xfId="16942"/>
    <cellStyle name="40% - Акцент5 118 3" xfId="16943"/>
    <cellStyle name="40% - Акцент5 119" xfId="16944"/>
    <cellStyle name="40% - Акцент5 119 2" xfId="16945"/>
    <cellStyle name="40% - Акцент5 119 2 2" xfId="16946"/>
    <cellStyle name="40% - Акцент5 119 3" xfId="16947"/>
    <cellStyle name="40% - Акцент5 12" xfId="16948"/>
    <cellStyle name="40% - Акцент5 12 2" xfId="16949"/>
    <cellStyle name="40% - Акцент5 12 2 2" xfId="16950"/>
    <cellStyle name="40% - Акцент5 12 2 2 2" xfId="16951"/>
    <cellStyle name="40% - Акцент5 12 2 3" xfId="16952"/>
    <cellStyle name="40% - Акцент5 12 3" xfId="16953"/>
    <cellStyle name="40% - Акцент5 12 3 2" xfId="16954"/>
    <cellStyle name="40% - Акцент5 12 3 2 2" xfId="16955"/>
    <cellStyle name="40% - Акцент5 12 3 3" xfId="16956"/>
    <cellStyle name="40% - Акцент5 12 4" xfId="16957"/>
    <cellStyle name="40% - Акцент5 12 4 2" xfId="16958"/>
    <cellStyle name="40% - Акцент5 12 5" xfId="16959"/>
    <cellStyle name="40% - Акцент5 120" xfId="16960"/>
    <cellStyle name="40% - Акцент5 120 2" xfId="16961"/>
    <cellStyle name="40% - Акцент5 120 2 2" xfId="16962"/>
    <cellStyle name="40% - Акцент5 120 3" xfId="16963"/>
    <cellStyle name="40% - Акцент5 121" xfId="16964"/>
    <cellStyle name="40% - Акцент5 121 2" xfId="16965"/>
    <cellStyle name="40% - Акцент5 121 2 2" xfId="16966"/>
    <cellStyle name="40% - Акцент5 121 3" xfId="16967"/>
    <cellStyle name="40% - Акцент5 122" xfId="16968"/>
    <cellStyle name="40% - Акцент5 122 2" xfId="16969"/>
    <cellStyle name="40% - Акцент5 122 2 2" xfId="16970"/>
    <cellStyle name="40% - Акцент5 122 3" xfId="16971"/>
    <cellStyle name="40% - Акцент5 123" xfId="16972"/>
    <cellStyle name="40% - Акцент5 123 2" xfId="16973"/>
    <cellStyle name="40% - Акцент5 123 2 2" xfId="16974"/>
    <cellStyle name="40% - Акцент5 123 3" xfId="16975"/>
    <cellStyle name="40% - Акцент5 124" xfId="16976"/>
    <cellStyle name="40% - Акцент5 124 2" xfId="16977"/>
    <cellStyle name="40% - Акцент5 124 2 2" xfId="16978"/>
    <cellStyle name="40% - Акцент5 124 3" xfId="16979"/>
    <cellStyle name="40% - Акцент5 125" xfId="16980"/>
    <cellStyle name="40% - Акцент5 125 2" xfId="16981"/>
    <cellStyle name="40% - Акцент5 125 2 2" xfId="16982"/>
    <cellStyle name="40% - Акцент5 125 3" xfId="16983"/>
    <cellStyle name="40% - Акцент5 126" xfId="16984"/>
    <cellStyle name="40% - Акцент5 126 2" xfId="16985"/>
    <cellStyle name="40% - Акцент5 126 2 2" xfId="16986"/>
    <cellStyle name="40% - Акцент5 126 3" xfId="16987"/>
    <cellStyle name="40% - Акцент5 127" xfId="16988"/>
    <cellStyle name="40% - Акцент5 127 2" xfId="16989"/>
    <cellStyle name="40% - Акцент5 127 2 2" xfId="16990"/>
    <cellStyle name="40% - Акцент5 127 3" xfId="16991"/>
    <cellStyle name="40% - Акцент5 128" xfId="16992"/>
    <cellStyle name="40% - Акцент5 128 2" xfId="16993"/>
    <cellStyle name="40% - Акцент5 128 2 2" xfId="16994"/>
    <cellStyle name="40% - Акцент5 128 3" xfId="16995"/>
    <cellStyle name="40% - Акцент5 129" xfId="16996"/>
    <cellStyle name="40% - Акцент5 129 2" xfId="16997"/>
    <cellStyle name="40% - Акцент5 129 2 2" xfId="16998"/>
    <cellStyle name="40% - Акцент5 129 3" xfId="16999"/>
    <cellStyle name="40% - Акцент5 13" xfId="17000"/>
    <cellStyle name="40% - Акцент5 13 2" xfId="17001"/>
    <cellStyle name="40% - Акцент5 13 2 2" xfId="17002"/>
    <cellStyle name="40% - Акцент5 13 2 2 2" xfId="17003"/>
    <cellStyle name="40% - Акцент5 13 2 3" xfId="17004"/>
    <cellStyle name="40% - Акцент5 13 3" xfId="17005"/>
    <cellStyle name="40% - Акцент5 13 3 2" xfId="17006"/>
    <cellStyle name="40% - Акцент5 13 3 2 2" xfId="17007"/>
    <cellStyle name="40% - Акцент5 13 3 3" xfId="17008"/>
    <cellStyle name="40% - Акцент5 13 4" xfId="17009"/>
    <cellStyle name="40% - Акцент5 13 4 2" xfId="17010"/>
    <cellStyle name="40% - Акцент5 13 5" xfId="17011"/>
    <cellStyle name="40% - Акцент5 130" xfId="17012"/>
    <cellStyle name="40% - Акцент5 130 2" xfId="17013"/>
    <cellStyle name="40% - Акцент5 130 2 2" xfId="17014"/>
    <cellStyle name="40% - Акцент5 130 3" xfId="17015"/>
    <cellStyle name="40% - Акцент5 131" xfId="17016"/>
    <cellStyle name="40% - Акцент5 131 2" xfId="17017"/>
    <cellStyle name="40% - Акцент5 131 2 2" xfId="17018"/>
    <cellStyle name="40% - Акцент5 131 3" xfId="17019"/>
    <cellStyle name="40% - Акцент5 132" xfId="17020"/>
    <cellStyle name="40% - Акцент5 132 2" xfId="17021"/>
    <cellStyle name="40% - Акцент5 132 2 2" xfId="17022"/>
    <cellStyle name="40% - Акцент5 132 3" xfId="17023"/>
    <cellStyle name="40% - Акцент5 133" xfId="17024"/>
    <cellStyle name="40% - Акцент5 133 2" xfId="17025"/>
    <cellStyle name="40% - Акцент5 133 2 2" xfId="17026"/>
    <cellStyle name="40% - Акцент5 133 3" xfId="17027"/>
    <cellStyle name="40% - Акцент5 134" xfId="17028"/>
    <cellStyle name="40% - Акцент5 134 2" xfId="17029"/>
    <cellStyle name="40% - Акцент5 134 2 2" xfId="17030"/>
    <cellStyle name="40% - Акцент5 134 3" xfId="17031"/>
    <cellStyle name="40% - Акцент5 135" xfId="17032"/>
    <cellStyle name="40% - Акцент5 135 2" xfId="17033"/>
    <cellStyle name="40% - Акцент5 135 2 2" xfId="17034"/>
    <cellStyle name="40% - Акцент5 135 3" xfId="17035"/>
    <cellStyle name="40% - Акцент5 136" xfId="17036"/>
    <cellStyle name="40% - Акцент5 136 2" xfId="17037"/>
    <cellStyle name="40% - Акцент5 136 2 2" xfId="17038"/>
    <cellStyle name="40% - Акцент5 136 3" xfId="17039"/>
    <cellStyle name="40% - Акцент5 137" xfId="17040"/>
    <cellStyle name="40% - Акцент5 138" xfId="17041"/>
    <cellStyle name="40% - Акцент5 14" xfId="17042"/>
    <cellStyle name="40% - Акцент5 14 2" xfId="17043"/>
    <cellStyle name="40% - Акцент5 14 2 2" xfId="17044"/>
    <cellStyle name="40% - Акцент5 14 2 2 2" xfId="17045"/>
    <cellStyle name="40% - Акцент5 14 2 3" xfId="17046"/>
    <cellStyle name="40% - Акцент5 14 3" xfId="17047"/>
    <cellStyle name="40% - Акцент5 14 3 2" xfId="17048"/>
    <cellStyle name="40% - Акцент5 14 3 2 2" xfId="17049"/>
    <cellStyle name="40% - Акцент5 14 3 3" xfId="17050"/>
    <cellStyle name="40% - Акцент5 14 4" xfId="17051"/>
    <cellStyle name="40% - Акцент5 14 4 2" xfId="17052"/>
    <cellStyle name="40% - Акцент5 14 5" xfId="17053"/>
    <cellStyle name="40% - Акцент5 15" xfId="17054"/>
    <cellStyle name="40% - Акцент5 15 2" xfId="17055"/>
    <cellStyle name="40% - Акцент5 15 2 2" xfId="17056"/>
    <cellStyle name="40% - Акцент5 15 2 2 2" xfId="17057"/>
    <cellStyle name="40% - Акцент5 15 2 3" xfId="17058"/>
    <cellStyle name="40% - Акцент5 15 3" xfId="17059"/>
    <cellStyle name="40% - Акцент5 15 3 2" xfId="17060"/>
    <cellStyle name="40% - Акцент5 15 3 2 2" xfId="17061"/>
    <cellStyle name="40% - Акцент5 15 3 3" xfId="17062"/>
    <cellStyle name="40% - Акцент5 15 4" xfId="17063"/>
    <cellStyle name="40% - Акцент5 15 4 2" xfId="17064"/>
    <cellStyle name="40% - Акцент5 15 5" xfId="17065"/>
    <cellStyle name="40% - Акцент5 16" xfId="17066"/>
    <cellStyle name="40% - Акцент5 16 2" xfId="17067"/>
    <cellStyle name="40% - Акцент5 16 2 2" xfId="17068"/>
    <cellStyle name="40% - Акцент5 16 2 2 2" xfId="17069"/>
    <cellStyle name="40% - Акцент5 16 2 3" xfId="17070"/>
    <cellStyle name="40% - Акцент5 16 3" xfId="17071"/>
    <cellStyle name="40% - Акцент5 16 3 2" xfId="17072"/>
    <cellStyle name="40% - Акцент5 16 3 2 2" xfId="17073"/>
    <cellStyle name="40% - Акцент5 16 3 3" xfId="17074"/>
    <cellStyle name="40% - Акцент5 16 4" xfId="17075"/>
    <cellStyle name="40% - Акцент5 16 4 2" xfId="17076"/>
    <cellStyle name="40% - Акцент5 16 5" xfId="17077"/>
    <cellStyle name="40% - Акцент5 17" xfId="17078"/>
    <cellStyle name="40% - Акцент5 17 2" xfId="17079"/>
    <cellStyle name="40% - Акцент5 17 2 2" xfId="17080"/>
    <cellStyle name="40% - Акцент5 17 2 2 2" xfId="17081"/>
    <cellStyle name="40% - Акцент5 17 2 3" xfId="17082"/>
    <cellStyle name="40% - Акцент5 17 3" xfId="17083"/>
    <cellStyle name="40% - Акцент5 17 3 2" xfId="17084"/>
    <cellStyle name="40% - Акцент5 17 3 2 2" xfId="17085"/>
    <cellStyle name="40% - Акцент5 17 3 3" xfId="17086"/>
    <cellStyle name="40% - Акцент5 17 4" xfId="17087"/>
    <cellStyle name="40% - Акцент5 17 4 2" xfId="17088"/>
    <cellStyle name="40% - Акцент5 17 5" xfId="17089"/>
    <cellStyle name="40% - Акцент5 18" xfId="17090"/>
    <cellStyle name="40% - Акцент5 18 2" xfId="17091"/>
    <cellStyle name="40% - Акцент5 18 2 2" xfId="17092"/>
    <cellStyle name="40% - Акцент5 18 2 2 2" xfId="17093"/>
    <cellStyle name="40% - Акцент5 18 2 3" xfId="17094"/>
    <cellStyle name="40% - Акцент5 18 3" xfId="17095"/>
    <cellStyle name="40% - Акцент5 18 3 2" xfId="17096"/>
    <cellStyle name="40% - Акцент5 18 3 2 2" xfId="17097"/>
    <cellStyle name="40% - Акцент5 18 3 3" xfId="17098"/>
    <cellStyle name="40% - Акцент5 18 4" xfId="17099"/>
    <cellStyle name="40% - Акцент5 18 4 2" xfId="17100"/>
    <cellStyle name="40% - Акцент5 18 5" xfId="17101"/>
    <cellStyle name="40% - Акцент5 19" xfId="17102"/>
    <cellStyle name="40% - Акцент5 19 2" xfId="17103"/>
    <cellStyle name="40% - Акцент5 19 2 2" xfId="17104"/>
    <cellStyle name="40% - Акцент5 19 2 2 2" xfId="17105"/>
    <cellStyle name="40% - Акцент5 19 2 3" xfId="17106"/>
    <cellStyle name="40% - Акцент5 19 3" xfId="17107"/>
    <cellStyle name="40% - Акцент5 19 3 2" xfId="17108"/>
    <cellStyle name="40% - Акцент5 19 3 2 2" xfId="17109"/>
    <cellStyle name="40% - Акцент5 19 3 3" xfId="17110"/>
    <cellStyle name="40% - Акцент5 19 4" xfId="17111"/>
    <cellStyle name="40% - Акцент5 19 4 2" xfId="17112"/>
    <cellStyle name="40% - Акцент5 19 5" xfId="17113"/>
    <cellStyle name="40% - Акцент5 2" xfId="17114"/>
    <cellStyle name="40% - Акцент5 2 10" xfId="17115"/>
    <cellStyle name="40% - Акцент5 2 10 2" xfId="17116"/>
    <cellStyle name="40% - Акцент5 2 10 2 2" xfId="17117"/>
    <cellStyle name="40% - Акцент5 2 10 3" xfId="17118"/>
    <cellStyle name="40% - Акцент5 2 11" xfId="17119"/>
    <cellStyle name="40% - Акцент5 2 11 2" xfId="17120"/>
    <cellStyle name="40% - Акцент5 2 11 2 2" xfId="17121"/>
    <cellStyle name="40% - Акцент5 2 11 3" xfId="17122"/>
    <cellStyle name="40% - Акцент5 2 12" xfId="17123"/>
    <cellStyle name="40% - Акцент5 2 12 2" xfId="17124"/>
    <cellStyle name="40% - Акцент5 2 12 2 2" xfId="17125"/>
    <cellStyle name="40% - Акцент5 2 12 3" xfId="17126"/>
    <cellStyle name="40% - Акцент5 2 13" xfId="17127"/>
    <cellStyle name="40% - Акцент5 2 13 2" xfId="17128"/>
    <cellStyle name="40% - Акцент5 2 13 2 2" xfId="17129"/>
    <cellStyle name="40% - Акцент5 2 13 3" xfId="17130"/>
    <cellStyle name="40% - Акцент5 2 14" xfId="17131"/>
    <cellStyle name="40% - Акцент5 2 14 2" xfId="17132"/>
    <cellStyle name="40% - Акцент5 2 14 2 2" xfId="17133"/>
    <cellStyle name="40% - Акцент5 2 14 3" xfId="17134"/>
    <cellStyle name="40% - Акцент5 2 15" xfId="17135"/>
    <cellStyle name="40% - Акцент5 2 15 2" xfId="17136"/>
    <cellStyle name="40% - Акцент5 2 15 2 2" xfId="17137"/>
    <cellStyle name="40% - Акцент5 2 15 3" xfId="17138"/>
    <cellStyle name="40% - Акцент5 2 16" xfId="17139"/>
    <cellStyle name="40% - Акцент5 2 16 2" xfId="17140"/>
    <cellStyle name="40% - Акцент5 2 16 2 2" xfId="17141"/>
    <cellStyle name="40% - Акцент5 2 16 3" xfId="17142"/>
    <cellStyle name="40% - Акцент5 2 17" xfId="17143"/>
    <cellStyle name="40% - Акцент5 2 17 2" xfId="17144"/>
    <cellStyle name="40% - Акцент5 2 17 2 2" xfId="17145"/>
    <cellStyle name="40% - Акцент5 2 17 3" xfId="17146"/>
    <cellStyle name="40% - Акцент5 2 18" xfId="17147"/>
    <cellStyle name="40% - Акцент5 2 18 2" xfId="17148"/>
    <cellStyle name="40% - Акцент5 2 18 2 2" xfId="17149"/>
    <cellStyle name="40% - Акцент5 2 18 3" xfId="17150"/>
    <cellStyle name="40% - Акцент5 2 19" xfId="17151"/>
    <cellStyle name="40% - Акцент5 2 19 2" xfId="17152"/>
    <cellStyle name="40% - Акцент5 2 19 2 2" xfId="17153"/>
    <cellStyle name="40% - Акцент5 2 19 3" xfId="17154"/>
    <cellStyle name="40% - Акцент5 2 2" xfId="17155"/>
    <cellStyle name="40% - Акцент5 2 2 2" xfId="17156"/>
    <cellStyle name="40% - Акцент5 2 2 2 2" xfId="17157"/>
    <cellStyle name="40% - Акцент5 2 2 2 2 2" xfId="17158"/>
    <cellStyle name="40% - Акцент5 2 2 2 3" xfId="17159"/>
    <cellStyle name="40% - Акцент5 2 2 3" xfId="17160"/>
    <cellStyle name="40% - Акцент5 2 2 3 2" xfId="17161"/>
    <cellStyle name="40% - Акцент5 2 2 3 2 2" xfId="17162"/>
    <cellStyle name="40% - Акцент5 2 2 3 3" xfId="17163"/>
    <cellStyle name="40% - Акцент5 2 2 4" xfId="17164"/>
    <cellStyle name="40% - Акцент5 2 2 4 2" xfId="17165"/>
    <cellStyle name="40% - Акцент5 2 2 5" xfId="17166"/>
    <cellStyle name="40% - Акцент5 2 20" xfId="17167"/>
    <cellStyle name="40% - Акцент5 2 20 2" xfId="17168"/>
    <cellStyle name="40% - Акцент5 2 20 2 2" xfId="17169"/>
    <cellStyle name="40% - Акцент5 2 20 3" xfId="17170"/>
    <cellStyle name="40% - Акцент5 2 21" xfId="17171"/>
    <cellStyle name="40% - Акцент5 2 21 2" xfId="17172"/>
    <cellStyle name="40% - Акцент5 2 21 2 2" xfId="17173"/>
    <cellStyle name="40% - Акцент5 2 21 3" xfId="17174"/>
    <cellStyle name="40% - Акцент5 2 22" xfId="17175"/>
    <cellStyle name="40% - Акцент5 2 22 2" xfId="17176"/>
    <cellStyle name="40% - Акцент5 2 22 2 2" xfId="17177"/>
    <cellStyle name="40% - Акцент5 2 22 3" xfId="17178"/>
    <cellStyle name="40% - Акцент5 2 23" xfId="17179"/>
    <cellStyle name="40% - Акцент5 2 23 2" xfId="17180"/>
    <cellStyle name="40% - Акцент5 2 23 2 2" xfId="17181"/>
    <cellStyle name="40% - Акцент5 2 23 3" xfId="17182"/>
    <cellStyle name="40% - Акцент5 2 24" xfId="17183"/>
    <cellStyle name="40% - Акцент5 2 24 2" xfId="17184"/>
    <cellStyle name="40% - Акцент5 2 24 2 2" xfId="17185"/>
    <cellStyle name="40% - Акцент5 2 24 3" xfId="17186"/>
    <cellStyle name="40% - Акцент5 2 25" xfId="17187"/>
    <cellStyle name="40% - Акцент5 2 25 2" xfId="17188"/>
    <cellStyle name="40% - Акцент5 2 26" xfId="17189"/>
    <cellStyle name="40% - Акцент5 2 3" xfId="17190"/>
    <cellStyle name="40% - Акцент5 2 3 2" xfId="17191"/>
    <cellStyle name="40% - Акцент5 2 3 2 2" xfId="17192"/>
    <cellStyle name="40% - Акцент5 2 3 2 2 2" xfId="17193"/>
    <cellStyle name="40% - Акцент5 2 3 2 3" xfId="17194"/>
    <cellStyle name="40% - Акцент5 2 3 3" xfId="17195"/>
    <cellStyle name="40% - Акцент5 2 3 3 2" xfId="17196"/>
    <cellStyle name="40% - Акцент5 2 3 3 2 2" xfId="17197"/>
    <cellStyle name="40% - Акцент5 2 3 3 3" xfId="17198"/>
    <cellStyle name="40% - Акцент5 2 3 4" xfId="17199"/>
    <cellStyle name="40% - Акцент5 2 3 4 2" xfId="17200"/>
    <cellStyle name="40% - Акцент5 2 3 5" xfId="17201"/>
    <cellStyle name="40% - Акцент5 2 4" xfId="17202"/>
    <cellStyle name="40% - Акцент5 2 4 2" xfId="17203"/>
    <cellStyle name="40% - Акцент5 2 4 2 2" xfId="17204"/>
    <cellStyle name="40% - Акцент5 2 4 2 2 2" xfId="17205"/>
    <cellStyle name="40% - Акцент5 2 4 2 3" xfId="17206"/>
    <cellStyle name="40% - Акцент5 2 4 3" xfId="17207"/>
    <cellStyle name="40% - Акцент5 2 4 3 2" xfId="17208"/>
    <cellStyle name="40% - Акцент5 2 4 3 2 2" xfId="17209"/>
    <cellStyle name="40% - Акцент5 2 4 3 3" xfId="17210"/>
    <cellStyle name="40% - Акцент5 2 4 4" xfId="17211"/>
    <cellStyle name="40% - Акцент5 2 4 4 2" xfId="17212"/>
    <cellStyle name="40% - Акцент5 2 4 5" xfId="17213"/>
    <cellStyle name="40% - Акцент5 2 5" xfId="17214"/>
    <cellStyle name="40% - Акцент5 2 5 2" xfId="17215"/>
    <cellStyle name="40% - Акцент5 2 5 2 2" xfId="17216"/>
    <cellStyle name="40% - Акцент5 2 5 2 2 2" xfId="17217"/>
    <cellStyle name="40% - Акцент5 2 5 2 3" xfId="17218"/>
    <cellStyle name="40% - Акцент5 2 5 3" xfId="17219"/>
    <cellStyle name="40% - Акцент5 2 5 3 2" xfId="17220"/>
    <cellStyle name="40% - Акцент5 2 5 3 2 2" xfId="17221"/>
    <cellStyle name="40% - Акцент5 2 5 3 3" xfId="17222"/>
    <cellStyle name="40% - Акцент5 2 5 4" xfId="17223"/>
    <cellStyle name="40% - Акцент5 2 5 4 2" xfId="17224"/>
    <cellStyle name="40% - Акцент5 2 5 5" xfId="17225"/>
    <cellStyle name="40% - Акцент5 2 6" xfId="17226"/>
    <cellStyle name="40% - Акцент5 2 6 2" xfId="17227"/>
    <cellStyle name="40% - Акцент5 2 6 2 2" xfId="17228"/>
    <cellStyle name="40% - Акцент5 2 6 3" xfId="17229"/>
    <cellStyle name="40% - Акцент5 2 7" xfId="17230"/>
    <cellStyle name="40% - Акцент5 2 7 2" xfId="17231"/>
    <cellStyle name="40% - Акцент5 2 7 2 2" xfId="17232"/>
    <cellStyle name="40% - Акцент5 2 7 3" xfId="17233"/>
    <cellStyle name="40% - Акцент5 2 8" xfId="17234"/>
    <cellStyle name="40% - Акцент5 2 8 2" xfId="17235"/>
    <cellStyle name="40% - Акцент5 2 8 2 2" xfId="17236"/>
    <cellStyle name="40% - Акцент5 2 8 3" xfId="17237"/>
    <cellStyle name="40% - Акцент5 2 9" xfId="17238"/>
    <cellStyle name="40% - Акцент5 2 9 2" xfId="17239"/>
    <cellStyle name="40% - Акцент5 2 9 2 2" xfId="17240"/>
    <cellStyle name="40% - Акцент5 2 9 3" xfId="17241"/>
    <cellStyle name="40% - Акцент5 20" xfId="17242"/>
    <cellStyle name="40% - Акцент5 20 2" xfId="17243"/>
    <cellStyle name="40% - Акцент5 20 2 2" xfId="17244"/>
    <cellStyle name="40% - Акцент5 20 2 2 2" xfId="17245"/>
    <cellStyle name="40% - Акцент5 20 2 3" xfId="17246"/>
    <cellStyle name="40% - Акцент5 20 3" xfId="17247"/>
    <cellStyle name="40% - Акцент5 20 3 2" xfId="17248"/>
    <cellStyle name="40% - Акцент5 20 3 2 2" xfId="17249"/>
    <cellStyle name="40% - Акцент5 20 3 3" xfId="17250"/>
    <cellStyle name="40% - Акцент5 20 4" xfId="17251"/>
    <cellStyle name="40% - Акцент5 20 4 2" xfId="17252"/>
    <cellStyle name="40% - Акцент5 20 5" xfId="17253"/>
    <cellStyle name="40% - Акцент5 21" xfId="17254"/>
    <cellStyle name="40% - Акцент5 21 2" xfId="17255"/>
    <cellStyle name="40% - Акцент5 21 2 2" xfId="17256"/>
    <cellStyle name="40% - Акцент5 21 2 2 2" xfId="17257"/>
    <cellStyle name="40% - Акцент5 21 2 3" xfId="17258"/>
    <cellStyle name="40% - Акцент5 21 3" xfId="17259"/>
    <cellStyle name="40% - Акцент5 21 3 2" xfId="17260"/>
    <cellStyle name="40% - Акцент5 21 3 2 2" xfId="17261"/>
    <cellStyle name="40% - Акцент5 21 3 3" xfId="17262"/>
    <cellStyle name="40% - Акцент5 21 4" xfId="17263"/>
    <cellStyle name="40% - Акцент5 21 4 2" xfId="17264"/>
    <cellStyle name="40% - Акцент5 21 5" xfId="17265"/>
    <cellStyle name="40% - Акцент5 22" xfId="17266"/>
    <cellStyle name="40% - Акцент5 22 2" xfId="17267"/>
    <cellStyle name="40% - Акцент5 22 2 2" xfId="17268"/>
    <cellStyle name="40% - Акцент5 22 2 2 2" xfId="17269"/>
    <cellStyle name="40% - Акцент5 22 2 3" xfId="17270"/>
    <cellStyle name="40% - Акцент5 22 3" xfId="17271"/>
    <cellStyle name="40% - Акцент5 22 3 2" xfId="17272"/>
    <cellStyle name="40% - Акцент5 22 3 2 2" xfId="17273"/>
    <cellStyle name="40% - Акцент5 22 3 3" xfId="17274"/>
    <cellStyle name="40% - Акцент5 22 4" xfId="17275"/>
    <cellStyle name="40% - Акцент5 22 4 2" xfId="17276"/>
    <cellStyle name="40% - Акцент5 22 5" xfId="17277"/>
    <cellStyle name="40% - Акцент5 23" xfId="17278"/>
    <cellStyle name="40% - Акцент5 23 2" xfId="17279"/>
    <cellStyle name="40% - Акцент5 23 2 2" xfId="17280"/>
    <cellStyle name="40% - Акцент5 23 2 2 2" xfId="17281"/>
    <cellStyle name="40% - Акцент5 23 2 3" xfId="17282"/>
    <cellStyle name="40% - Акцент5 23 3" xfId="17283"/>
    <cellStyle name="40% - Акцент5 23 3 2" xfId="17284"/>
    <cellStyle name="40% - Акцент5 23 3 2 2" xfId="17285"/>
    <cellStyle name="40% - Акцент5 23 3 3" xfId="17286"/>
    <cellStyle name="40% - Акцент5 23 4" xfId="17287"/>
    <cellStyle name="40% - Акцент5 23 4 2" xfId="17288"/>
    <cellStyle name="40% - Акцент5 23 5" xfId="17289"/>
    <cellStyle name="40% - Акцент5 24" xfId="17290"/>
    <cellStyle name="40% - Акцент5 24 2" xfId="17291"/>
    <cellStyle name="40% - Акцент5 24 2 2" xfId="17292"/>
    <cellStyle name="40% - Акцент5 24 2 2 2" xfId="17293"/>
    <cellStyle name="40% - Акцент5 24 2 3" xfId="17294"/>
    <cellStyle name="40% - Акцент5 24 3" xfId="17295"/>
    <cellStyle name="40% - Акцент5 24 3 2" xfId="17296"/>
    <cellStyle name="40% - Акцент5 24 3 2 2" xfId="17297"/>
    <cellStyle name="40% - Акцент5 24 3 3" xfId="17298"/>
    <cellStyle name="40% - Акцент5 24 4" xfId="17299"/>
    <cellStyle name="40% - Акцент5 24 4 2" xfId="17300"/>
    <cellStyle name="40% - Акцент5 24 5" xfId="17301"/>
    <cellStyle name="40% - Акцент5 25" xfId="17302"/>
    <cellStyle name="40% - Акцент5 25 2" xfId="17303"/>
    <cellStyle name="40% - Акцент5 25 2 2" xfId="17304"/>
    <cellStyle name="40% - Акцент5 25 2 2 2" xfId="17305"/>
    <cellStyle name="40% - Акцент5 25 2 3" xfId="17306"/>
    <cellStyle name="40% - Акцент5 25 3" xfId="17307"/>
    <cellStyle name="40% - Акцент5 25 3 2" xfId="17308"/>
    <cellStyle name="40% - Акцент5 25 3 2 2" xfId="17309"/>
    <cellStyle name="40% - Акцент5 25 3 3" xfId="17310"/>
    <cellStyle name="40% - Акцент5 25 4" xfId="17311"/>
    <cellStyle name="40% - Акцент5 25 4 2" xfId="17312"/>
    <cellStyle name="40% - Акцент5 25 5" xfId="17313"/>
    <cellStyle name="40% - Акцент5 26" xfId="17314"/>
    <cellStyle name="40% - Акцент5 26 2" xfId="17315"/>
    <cellStyle name="40% - Акцент5 26 2 2" xfId="17316"/>
    <cellStyle name="40% - Акцент5 26 2 2 2" xfId="17317"/>
    <cellStyle name="40% - Акцент5 26 2 3" xfId="17318"/>
    <cellStyle name="40% - Акцент5 26 3" xfId="17319"/>
    <cellStyle name="40% - Акцент5 26 3 2" xfId="17320"/>
    <cellStyle name="40% - Акцент5 26 3 2 2" xfId="17321"/>
    <cellStyle name="40% - Акцент5 26 3 3" xfId="17322"/>
    <cellStyle name="40% - Акцент5 26 4" xfId="17323"/>
    <cellStyle name="40% - Акцент5 26 4 2" xfId="17324"/>
    <cellStyle name="40% - Акцент5 26 5" xfId="17325"/>
    <cellStyle name="40% - Акцент5 27" xfId="17326"/>
    <cellStyle name="40% - Акцент5 27 2" xfId="17327"/>
    <cellStyle name="40% - Акцент5 27 2 2" xfId="17328"/>
    <cellStyle name="40% - Акцент5 27 2 2 2" xfId="17329"/>
    <cellStyle name="40% - Акцент5 27 2 3" xfId="17330"/>
    <cellStyle name="40% - Акцент5 27 3" xfId="17331"/>
    <cellStyle name="40% - Акцент5 27 3 2" xfId="17332"/>
    <cellStyle name="40% - Акцент5 27 3 2 2" xfId="17333"/>
    <cellStyle name="40% - Акцент5 27 3 3" xfId="17334"/>
    <cellStyle name="40% - Акцент5 27 4" xfId="17335"/>
    <cellStyle name="40% - Акцент5 27 4 2" xfId="17336"/>
    <cellStyle name="40% - Акцент5 27 5" xfId="17337"/>
    <cellStyle name="40% - Акцент5 28" xfId="17338"/>
    <cellStyle name="40% - Акцент5 28 2" xfId="17339"/>
    <cellStyle name="40% - Акцент5 28 2 2" xfId="17340"/>
    <cellStyle name="40% - Акцент5 28 2 2 2" xfId="17341"/>
    <cellStyle name="40% - Акцент5 28 2 3" xfId="17342"/>
    <cellStyle name="40% - Акцент5 28 3" xfId="17343"/>
    <cellStyle name="40% - Акцент5 28 3 2" xfId="17344"/>
    <cellStyle name="40% - Акцент5 28 3 2 2" xfId="17345"/>
    <cellStyle name="40% - Акцент5 28 3 3" xfId="17346"/>
    <cellStyle name="40% - Акцент5 28 4" xfId="17347"/>
    <cellStyle name="40% - Акцент5 28 4 2" xfId="17348"/>
    <cellStyle name="40% - Акцент5 28 5" xfId="17349"/>
    <cellStyle name="40% - Акцент5 29" xfId="17350"/>
    <cellStyle name="40% - Акцент5 29 2" xfId="17351"/>
    <cellStyle name="40% - Акцент5 29 2 2" xfId="17352"/>
    <cellStyle name="40% - Акцент5 29 2 2 2" xfId="17353"/>
    <cellStyle name="40% - Акцент5 29 2 3" xfId="17354"/>
    <cellStyle name="40% - Акцент5 29 3" xfId="17355"/>
    <cellStyle name="40% - Акцент5 29 3 2" xfId="17356"/>
    <cellStyle name="40% - Акцент5 29 3 2 2" xfId="17357"/>
    <cellStyle name="40% - Акцент5 29 3 3" xfId="17358"/>
    <cellStyle name="40% - Акцент5 29 4" xfId="17359"/>
    <cellStyle name="40% - Акцент5 29 4 2" xfId="17360"/>
    <cellStyle name="40% - Акцент5 29 5" xfId="17361"/>
    <cellStyle name="40% - Акцент5 3" xfId="17362"/>
    <cellStyle name="40% - Акцент5 3 2" xfId="17363"/>
    <cellStyle name="40% - Акцент5 3 2 2" xfId="17364"/>
    <cellStyle name="40% - Акцент5 3 2 2 2" xfId="17365"/>
    <cellStyle name="40% - Акцент5 3 2 2 2 2" xfId="17366"/>
    <cellStyle name="40% - Акцент5 3 2 2 3" xfId="17367"/>
    <cellStyle name="40% - Акцент5 3 2 3" xfId="17368"/>
    <cellStyle name="40% - Акцент5 3 2 3 2" xfId="17369"/>
    <cellStyle name="40% - Акцент5 3 2 3 2 2" xfId="17370"/>
    <cellStyle name="40% - Акцент5 3 2 3 3" xfId="17371"/>
    <cellStyle name="40% - Акцент5 3 2 4" xfId="17372"/>
    <cellStyle name="40% - Акцент5 3 2 4 2" xfId="17373"/>
    <cellStyle name="40% - Акцент5 3 2 5" xfId="17374"/>
    <cellStyle name="40% - Акцент5 3 3" xfId="17375"/>
    <cellStyle name="40% - Акцент5 3 3 2" xfId="17376"/>
    <cellStyle name="40% - Акцент5 3 3 2 2" xfId="17377"/>
    <cellStyle name="40% - Акцент5 3 3 2 2 2" xfId="17378"/>
    <cellStyle name="40% - Акцент5 3 3 2 3" xfId="17379"/>
    <cellStyle name="40% - Акцент5 3 3 3" xfId="17380"/>
    <cellStyle name="40% - Акцент5 3 3 3 2" xfId="17381"/>
    <cellStyle name="40% - Акцент5 3 3 3 2 2" xfId="17382"/>
    <cellStyle name="40% - Акцент5 3 3 3 3" xfId="17383"/>
    <cellStyle name="40% - Акцент5 3 3 4" xfId="17384"/>
    <cellStyle name="40% - Акцент5 3 3 4 2" xfId="17385"/>
    <cellStyle name="40% - Акцент5 3 3 5" xfId="17386"/>
    <cellStyle name="40% - Акцент5 3 4" xfId="17387"/>
    <cellStyle name="40% - Акцент5 3 4 2" xfId="17388"/>
    <cellStyle name="40% - Акцент5 3 4 2 2" xfId="17389"/>
    <cellStyle name="40% - Акцент5 3 4 2 2 2" xfId="17390"/>
    <cellStyle name="40% - Акцент5 3 4 2 3" xfId="17391"/>
    <cellStyle name="40% - Акцент5 3 4 3" xfId="17392"/>
    <cellStyle name="40% - Акцент5 3 4 3 2" xfId="17393"/>
    <cellStyle name="40% - Акцент5 3 4 3 2 2" xfId="17394"/>
    <cellStyle name="40% - Акцент5 3 4 3 3" xfId="17395"/>
    <cellStyle name="40% - Акцент5 3 4 4" xfId="17396"/>
    <cellStyle name="40% - Акцент5 3 4 4 2" xfId="17397"/>
    <cellStyle name="40% - Акцент5 3 4 5" xfId="17398"/>
    <cellStyle name="40% - Акцент5 3 5" xfId="17399"/>
    <cellStyle name="40% - Акцент5 3 5 2" xfId="17400"/>
    <cellStyle name="40% - Акцент5 3 5 2 2" xfId="17401"/>
    <cellStyle name="40% - Акцент5 3 5 2 2 2" xfId="17402"/>
    <cellStyle name="40% - Акцент5 3 5 2 3" xfId="17403"/>
    <cellStyle name="40% - Акцент5 3 5 3" xfId="17404"/>
    <cellStyle name="40% - Акцент5 3 5 3 2" xfId="17405"/>
    <cellStyle name="40% - Акцент5 3 5 3 2 2" xfId="17406"/>
    <cellStyle name="40% - Акцент5 3 5 3 3" xfId="17407"/>
    <cellStyle name="40% - Акцент5 3 5 4" xfId="17408"/>
    <cellStyle name="40% - Акцент5 3 5 4 2" xfId="17409"/>
    <cellStyle name="40% - Акцент5 3 5 5" xfId="17410"/>
    <cellStyle name="40% - Акцент5 3 6" xfId="17411"/>
    <cellStyle name="40% - Акцент5 3 6 2" xfId="17412"/>
    <cellStyle name="40% - Акцент5 3 6 2 2" xfId="17413"/>
    <cellStyle name="40% - Акцент5 3 6 3" xfId="17414"/>
    <cellStyle name="40% - Акцент5 3 7" xfId="17415"/>
    <cellStyle name="40% - Акцент5 3 7 2" xfId="17416"/>
    <cellStyle name="40% - Акцент5 3 7 2 2" xfId="17417"/>
    <cellStyle name="40% - Акцент5 3 7 3" xfId="17418"/>
    <cellStyle name="40% - Акцент5 3 8" xfId="17419"/>
    <cellStyle name="40% - Акцент5 3 8 2" xfId="17420"/>
    <cellStyle name="40% - Акцент5 3 9" xfId="17421"/>
    <cellStyle name="40% - Акцент5 30" xfId="17422"/>
    <cellStyle name="40% - Акцент5 30 2" xfId="17423"/>
    <cellStyle name="40% - Акцент5 30 2 2" xfId="17424"/>
    <cellStyle name="40% - Акцент5 30 2 2 2" xfId="17425"/>
    <cellStyle name="40% - Акцент5 30 2 3" xfId="17426"/>
    <cellStyle name="40% - Акцент5 30 3" xfId="17427"/>
    <cellStyle name="40% - Акцент5 30 3 2" xfId="17428"/>
    <cellStyle name="40% - Акцент5 30 3 2 2" xfId="17429"/>
    <cellStyle name="40% - Акцент5 30 3 3" xfId="17430"/>
    <cellStyle name="40% - Акцент5 30 4" xfId="17431"/>
    <cellStyle name="40% - Акцент5 30 4 2" xfId="17432"/>
    <cellStyle name="40% - Акцент5 30 5" xfId="17433"/>
    <cellStyle name="40% - Акцент5 31" xfId="17434"/>
    <cellStyle name="40% - Акцент5 31 2" xfId="17435"/>
    <cellStyle name="40% - Акцент5 31 2 2" xfId="17436"/>
    <cellStyle name="40% - Акцент5 31 2 2 2" xfId="17437"/>
    <cellStyle name="40% - Акцент5 31 2 3" xfId="17438"/>
    <cellStyle name="40% - Акцент5 31 3" xfId="17439"/>
    <cellStyle name="40% - Акцент5 31 3 2" xfId="17440"/>
    <cellStyle name="40% - Акцент5 31 3 2 2" xfId="17441"/>
    <cellStyle name="40% - Акцент5 31 3 3" xfId="17442"/>
    <cellStyle name="40% - Акцент5 31 4" xfId="17443"/>
    <cellStyle name="40% - Акцент5 31 4 2" xfId="17444"/>
    <cellStyle name="40% - Акцент5 31 5" xfId="17445"/>
    <cellStyle name="40% - Акцент5 32" xfId="17446"/>
    <cellStyle name="40% - Акцент5 32 2" xfId="17447"/>
    <cellStyle name="40% - Акцент5 32 2 2" xfId="17448"/>
    <cellStyle name="40% - Акцент5 32 2 2 2" xfId="17449"/>
    <cellStyle name="40% - Акцент5 32 2 3" xfId="17450"/>
    <cellStyle name="40% - Акцент5 32 3" xfId="17451"/>
    <cellStyle name="40% - Акцент5 32 3 2" xfId="17452"/>
    <cellStyle name="40% - Акцент5 32 3 2 2" xfId="17453"/>
    <cellStyle name="40% - Акцент5 32 3 3" xfId="17454"/>
    <cellStyle name="40% - Акцент5 32 4" xfId="17455"/>
    <cellStyle name="40% - Акцент5 32 4 2" xfId="17456"/>
    <cellStyle name="40% - Акцент5 32 5" xfId="17457"/>
    <cellStyle name="40% - Акцент5 33" xfId="17458"/>
    <cellStyle name="40% - Акцент5 33 2" xfId="17459"/>
    <cellStyle name="40% - Акцент5 33 2 2" xfId="17460"/>
    <cellStyle name="40% - Акцент5 33 2 2 2" xfId="17461"/>
    <cellStyle name="40% - Акцент5 33 2 3" xfId="17462"/>
    <cellStyle name="40% - Акцент5 33 3" xfId="17463"/>
    <cellStyle name="40% - Акцент5 33 3 2" xfId="17464"/>
    <cellStyle name="40% - Акцент5 33 3 2 2" xfId="17465"/>
    <cellStyle name="40% - Акцент5 33 3 3" xfId="17466"/>
    <cellStyle name="40% - Акцент5 33 4" xfId="17467"/>
    <cellStyle name="40% - Акцент5 33 4 2" xfId="17468"/>
    <cellStyle name="40% - Акцент5 33 5" xfId="17469"/>
    <cellStyle name="40% - Акцент5 34" xfId="17470"/>
    <cellStyle name="40% - Акцент5 34 2" xfId="17471"/>
    <cellStyle name="40% - Акцент5 34 2 2" xfId="17472"/>
    <cellStyle name="40% - Акцент5 34 2 2 2" xfId="17473"/>
    <cellStyle name="40% - Акцент5 34 2 3" xfId="17474"/>
    <cellStyle name="40% - Акцент5 34 3" xfId="17475"/>
    <cellStyle name="40% - Акцент5 34 3 2" xfId="17476"/>
    <cellStyle name="40% - Акцент5 34 3 2 2" xfId="17477"/>
    <cellStyle name="40% - Акцент5 34 3 3" xfId="17478"/>
    <cellStyle name="40% - Акцент5 34 4" xfId="17479"/>
    <cellStyle name="40% - Акцент5 34 4 2" xfId="17480"/>
    <cellStyle name="40% - Акцент5 34 5" xfId="17481"/>
    <cellStyle name="40% - Акцент5 35" xfId="17482"/>
    <cellStyle name="40% - Акцент5 35 2" xfId="17483"/>
    <cellStyle name="40% - Акцент5 35 2 2" xfId="17484"/>
    <cellStyle name="40% - Акцент5 35 2 2 2" xfId="17485"/>
    <cellStyle name="40% - Акцент5 35 2 3" xfId="17486"/>
    <cellStyle name="40% - Акцент5 35 3" xfId="17487"/>
    <cellStyle name="40% - Акцент5 35 3 2" xfId="17488"/>
    <cellStyle name="40% - Акцент5 35 3 2 2" xfId="17489"/>
    <cellStyle name="40% - Акцент5 35 3 3" xfId="17490"/>
    <cellStyle name="40% - Акцент5 35 4" xfId="17491"/>
    <cellStyle name="40% - Акцент5 35 4 2" xfId="17492"/>
    <cellStyle name="40% - Акцент5 35 5" xfId="17493"/>
    <cellStyle name="40% - Акцент5 36" xfId="17494"/>
    <cellStyle name="40% - Акцент5 36 2" xfId="17495"/>
    <cellStyle name="40% - Акцент5 36 2 2" xfId="17496"/>
    <cellStyle name="40% - Акцент5 36 2 2 2" xfId="17497"/>
    <cellStyle name="40% - Акцент5 36 2 3" xfId="17498"/>
    <cellStyle name="40% - Акцент5 36 3" xfId="17499"/>
    <cellStyle name="40% - Акцент5 36 3 2" xfId="17500"/>
    <cellStyle name="40% - Акцент5 36 3 2 2" xfId="17501"/>
    <cellStyle name="40% - Акцент5 36 3 3" xfId="17502"/>
    <cellStyle name="40% - Акцент5 36 4" xfId="17503"/>
    <cellStyle name="40% - Акцент5 36 4 2" xfId="17504"/>
    <cellStyle name="40% - Акцент5 36 5" xfId="17505"/>
    <cellStyle name="40% - Акцент5 37" xfId="17506"/>
    <cellStyle name="40% - Акцент5 37 2" xfId="17507"/>
    <cellStyle name="40% - Акцент5 37 2 2" xfId="17508"/>
    <cellStyle name="40% - Акцент5 37 2 2 2" xfId="17509"/>
    <cellStyle name="40% - Акцент5 37 2 3" xfId="17510"/>
    <cellStyle name="40% - Акцент5 37 3" xfId="17511"/>
    <cellStyle name="40% - Акцент5 37 3 2" xfId="17512"/>
    <cellStyle name="40% - Акцент5 37 3 2 2" xfId="17513"/>
    <cellStyle name="40% - Акцент5 37 3 3" xfId="17514"/>
    <cellStyle name="40% - Акцент5 37 4" xfId="17515"/>
    <cellStyle name="40% - Акцент5 37 4 2" xfId="17516"/>
    <cellStyle name="40% - Акцент5 37 5" xfId="17517"/>
    <cellStyle name="40% - Акцент5 38" xfId="17518"/>
    <cellStyle name="40% - Акцент5 38 2" xfId="17519"/>
    <cellStyle name="40% - Акцент5 38 2 2" xfId="17520"/>
    <cellStyle name="40% - Акцент5 38 2 2 2" xfId="17521"/>
    <cellStyle name="40% - Акцент5 38 2 3" xfId="17522"/>
    <cellStyle name="40% - Акцент5 38 3" xfId="17523"/>
    <cellStyle name="40% - Акцент5 38 3 2" xfId="17524"/>
    <cellStyle name="40% - Акцент5 38 3 2 2" xfId="17525"/>
    <cellStyle name="40% - Акцент5 38 3 3" xfId="17526"/>
    <cellStyle name="40% - Акцент5 38 4" xfId="17527"/>
    <cellStyle name="40% - Акцент5 38 4 2" xfId="17528"/>
    <cellStyle name="40% - Акцент5 38 5" xfId="17529"/>
    <cellStyle name="40% - Акцент5 39" xfId="17530"/>
    <cellStyle name="40% - Акцент5 39 2" xfId="17531"/>
    <cellStyle name="40% - Акцент5 39 2 2" xfId="17532"/>
    <cellStyle name="40% - Акцент5 39 2 2 2" xfId="17533"/>
    <cellStyle name="40% - Акцент5 39 2 3" xfId="17534"/>
    <cellStyle name="40% - Акцент5 39 3" xfId="17535"/>
    <cellStyle name="40% - Акцент5 39 3 2" xfId="17536"/>
    <cellStyle name="40% - Акцент5 39 3 2 2" xfId="17537"/>
    <cellStyle name="40% - Акцент5 39 3 3" xfId="17538"/>
    <cellStyle name="40% - Акцент5 39 4" xfId="17539"/>
    <cellStyle name="40% - Акцент5 39 4 2" xfId="17540"/>
    <cellStyle name="40% - Акцент5 39 5" xfId="17541"/>
    <cellStyle name="40% - Акцент5 4" xfId="17542"/>
    <cellStyle name="40% - Акцент5 4 2" xfId="17543"/>
    <cellStyle name="40% - Акцент5 4 2 2" xfId="17544"/>
    <cellStyle name="40% - Акцент5 4 2 2 2" xfId="17545"/>
    <cellStyle name="40% - Акцент5 4 2 2 2 2" xfId="17546"/>
    <cellStyle name="40% - Акцент5 4 2 2 3" xfId="17547"/>
    <cellStyle name="40% - Акцент5 4 2 3" xfId="17548"/>
    <cellStyle name="40% - Акцент5 4 2 3 2" xfId="17549"/>
    <cellStyle name="40% - Акцент5 4 2 3 2 2" xfId="17550"/>
    <cellStyle name="40% - Акцент5 4 2 3 3" xfId="17551"/>
    <cellStyle name="40% - Акцент5 4 2 4" xfId="17552"/>
    <cellStyle name="40% - Акцент5 4 2 4 2" xfId="17553"/>
    <cellStyle name="40% - Акцент5 4 2 5" xfId="17554"/>
    <cellStyle name="40% - Акцент5 4 3" xfId="17555"/>
    <cellStyle name="40% - Акцент5 4 3 2" xfId="17556"/>
    <cellStyle name="40% - Акцент5 4 3 2 2" xfId="17557"/>
    <cellStyle name="40% - Акцент5 4 3 2 2 2" xfId="17558"/>
    <cellStyle name="40% - Акцент5 4 3 2 3" xfId="17559"/>
    <cellStyle name="40% - Акцент5 4 3 3" xfId="17560"/>
    <cellStyle name="40% - Акцент5 4 3 3 2" xfId="17561"/>
    <cellStyle name="40% - Акцент5 4 3 3 2 2" xfId="17562"/>
    <cellStyle name="40% - Акцент5 4 3 3 3" xfId="17563"/>
    <cellStyle name="40% - Акцент5 4 3 4" xfId="17564"/>
    <cellStyle name="40% - Акцент5 4 3 4 2" xfId="17565"/>
    <cellStyle name="40% - Акцент5 4 3 5" xfId="17566"/>
    <cellStyle name="40% - Акцент5 4 4" xfId="17567"/>
    <cellStyle name="40% - Акцент5 4 4 2" xfId="17568"/>
    <cellStyle name="40% - Акцент5 4 4 2 2" xfId="17569"/>
    <cellStyle name="40% - Акцент5 4 4 2 2 2" xfId="17570"/>
    <cellStyle name="40% - Акцент5 4 4 2 3" xfId="17571"/>
    <cellStyle name="40% - Акцент5 4 4 3" xfId="17572"/>
    <cellStyle name="40% - Акцент5 4 4 3 2" xfId="17573"/>
    <cellStyle name="40% - Акцент5 4 4 3 2 2" xfId="17574"/>
    <cellStyle name="40% - Акцент5 4 4 3 3" xfId="17575"/>
    <cellStyle name="40% - Акцент5 4 4 4" xfId="17576"/>
    <cellStyle name="40% - Акцент5 4 4 4 2" xfId="17577"/>
    <cellStyle name="40% - Акцент5 4 4 5" xfId="17578"/>
    <cellStyle name="40% - Акцент5 4 5" xfId="17579"/>
    <cellStyle name="40% - Акцент5 4 5 2" xfId="17580"/>
    <cellStyle name="40% - Акцент5 4 5 2 2" xfId="17581"/>
    <cellStyle name="40% - Акцент5 4 5 2 2 2" xfId="17582"/>
    <cellStyle name="40% - Акцент5 4 5 2 3" xfId="17583"/>
    <cellStyle name="40% - Акцент5 4 5 3" xfId="17584"/>
    <cellStyle name="40% - Акцент5 4 5 3 2" xfId="17585"/>
    <cellStyle name="40% - Акцент5 4 5 3 2 2" xfId="17586"/>
    <cellStyle name="40% - Акцент5 4 5 3 3" xfId="17587"/>
    <cellStyle name="40% - Акцент5 4 5 4" xfId="17588"/>
    <cellStyle name="40% - Акцент5 4 5 4 2" xfId="17589"/>
    <cellStyle name="40% - Акцент5 4 5 5" xfId="17590"/>
    <cellStyle name="40% - Акцент5 4 6" xfId="17591"/>
    <cellStyle name="40% - Акцент5 4 6 2" xfId="17592"/>
    <cellStyle name="40% - Акцент5 4 6 2 2" xfId="17593"/>
    <cellStyle name="40% - Акцент5 4 6 3" xfId="17594"/>
    <cellStyle name="40% - Акцент5 4 7" xfId="17595"/>
    <cellStyle name="40% - Акцент5 4 7 2" xfId="17596"/>
    <cellStyle name="40% - Акцент5 4 7 2 2" xfId="17597"/>
    <cellStyle name="40% - Акцент5 4 7 3" xfId="17598"/>
    <cellStyle name="40% - Акцент5 4 8" xfId="17599"/>
    <cellStyle name="40% - Акцент5 4 8 2" xfId="17600"/>
    <cellStyle name="40% - Акцент5 4 9" xfId="17601"/>
    <cellStyle name="40% - Акцент5 40" xfId="17602"/>
    <cellStyle name="40% - Акцент5 40 2" xfId="17603"/>
    <cellStyle name="40% - Акцент5 40 2 2" xfId="17604"/>
    <cellStyle name="40% - Акцент5 40 2 2 2" xfId="17605"/>
    <cellStyle name="40% - Акцент5 40 2 3" xfId="17606"/>
    <cellStyle name="40% - Акцент5 40 3" xfId="17607"/>
    <cellStyle name="40% - Акцент5 40 3 2" xfId="17608"/>
    <cellStyle name="40% - Акцент5 40 3 2 2" xfId="17609"/>
    <cellStyle name="40% - Акцент5 40 3 3" xfId="17610"/>
    <cellStyle name="40% - Акцент5 40 4" xfId="17611"/>
    <cellStyle name="40% - Акцент5 40 4 2" xfId="17612"/>
    <cellStyle name="40% - Акцент5 40 5" xfId="17613"/>
    <cellStyle name="40% - Акцент5 41" xfId="17614"/>
    <cellStyle name="40% - Акцент5 41 2" xfId="17615"/>
    <cellStyle name="40% - Акцент5 41 2 2" xfId="17616"/>
    <cellStyle name="40% - Акцент5 41 2 2 2" xfId="17617"/>
    <cellStyle name="40% - Акцент5 41 2 3" xfId="17618"/>
    <cellStyle name="40% - Акцент5 41 3" xfId="17619"/>
    <cellStyle name="40% - Акцент5 41 3 2" xfId="17620"/>
    <cellStyle name="40% - Акцент5 41 3 2 2" xfId="17621"/>
    <cellStyle name="40% - Акцент5 41 3 3" xfId="17622"/>
    <cellStyle name="40% - Акцент5 41 4" xfId="17623"/>
    <cellStyle name="40% - Акцент5 41 4 2" xfId="17624"/>
    <cellStyle name="40% - Акцент5 41 5" xfId="17625"/>
    <cellStyle name="40% - Акцент5 42" xfId="17626"/>
    <cellStyle name="40% - Акцент5 42 2" xfId="17627"/>
    <cellStyle name="40% - Акцент5 42 2 2" xfId="17628"/>
    <cellStyle name="40% - Акцент5 42 2 2 2" xfId="17629"/>
    <cellStyle name="40% - Акцент5 42 2 3" xfId="17630"/>
    <cellStyle name="40% - Акцент5 42 3" xfId="17631"/>
    <cellStyle name="40% - Акцент5 42 3 2" xfId="17632"/>
    <cellStyle name="40% - Акцент5 42 3 2 2" xfId="17633"/>
    <cellStyle name="40% - Акцент5 42 3 3" xfId="17634"/>
    <cellStyle name="40% - Акцент5 42 4" xfId="17635"/>
    <cellStyle name="40% - Акцент5 42 4 2" xfId="17636"/>
    <cellStyle name="40% - Акцент5 42 5" xfId="17637"/>
    <cellStyle name="40% - Акцент5 43" xfId="17638"/>
    <cellStyle name="40% - Акцент5 43 2" xfId="17639"/>
    <cellStyle name="40% - Акцент5 43 2 2" xfId="17640"/>
    <cellStyle name="40% - Акцент5 43 2 2 2" xfId="17641"/>
    <cellStyle name="40% - Акцент5 43 2 3" xfId="17642"/>
    <cellStyle name="40% - Акцент5 43 3" xfId="17643"/>
    <cellStyle name="40% - Акцент5 43 3 2" xfId="17644"/>
    <cellStyle name="40% - Акцент5 43 3 2 2" xfId="17645"/>
    <cellStyle name="40% - Акцент5 43 3 3" xfId="17646"/>
    <cellStyle name="40% - Акцент5 43 4" xfId="17647"/>
    <cellStyle name="40% - Акцент5 43 4 2" xfId="17648"/>
    <cellStyle name="40% - Акцент5 43 5" xfId="17649"/>
    <cellStyle name="40% - Акцент5 44" xfId="17650"/>
    <cellStyle name="40% - Акцент5 44 2" xfId="17651"/>
    <cellStyle name="40% - Акцент5 44 2 2" xfId="17652"/>
    <cellStyle name="40% - Акцент5 44 2 2 2" xfId="17653"/>
    <cellStyle name="40% - Акцент5 44 2 3" xfId="17654"/>
    <cellStyle name="40% - Акцент5 44 3" xfId="17655"/>
    <cellStyle name="40% - Акцент5 44 3 2" xfId="17656"/>
    <cellStyle name="40% - Акцент5 44 3 2 2" xfId="17657"/>
    <cellStyle name="40% - Акцент5 44 3 3" xfId="17658"/>
    <cellStyle name="40% - Акцент5 44 4" xfId="17659"/>
    <cellStyle name="40% - Акцент5 44 4 2" xfId="17660"/>
    <cellStyle name="40% - Акцент5 44 5" xfId="17661"/>
    <cellStyle name="40% - Акцент5 45" xfId="17662"/>
    <cellStyle name="40% - Акцент5 45 2" xfId="17663"/>
    <cellStyle name="40% - Акцент5 45 2 2" xfId="17664"/>
    <cellStyle name="40% - Акцент5 45 2 2 2" xfId="17665"/>
    <cellStyle name="40% - Акцент5 45 2 3" xfId="17666"/>
    <cellStyle name="40% - Акцент5 45 3" xfId="17667"/>
    <cellStyle name="40% - Акцент5 45 3 2" xfId="17668"/>
    <cellStyle name="40% - Акцент5 45 3 2 2" xfId="17669"/>
    <cellStyle name="40% - Акцент5 45 3 3" xfId="17670"/>
    <cellStyle name="40% - Акцент5 45 4" xfId="17671"/>
    <cellStyle name="40% - Акцент5 45 4 2" xfId="17672"/>
    <cellStyle name="40% - Акцент5 45 5" xfId="17673"/>
    <cellStyle name="40% - Акцент5 46" xfId="17674"/>
    <cellStyle name="40% - Акцент5 46 2" xfId="17675"/>
    <cellStyle name="40% - Акцент5 46 2 2" xfId="17676"/>
    <cellStyle name="40% - Акцент5 46 2 2 2" xfId="17677"/>
    <cellStyle name="40% - Акцент5 46 2 3" xfId="17678"/>
    <cellStyle name="40% - Акцент5 46 3" xfId="17679"/>
    <cellStyle name="40% - Акцент5 46 3 2" xfId="17680"/>
    <cellStyle name="40% - Акцент5 46 3 2 2" xfId="17681"/>
    <cellStyle name="40% - Акцент5 46 3 3" xfId="17682"/>
    <cellStyle name="40% - Акцент5 46 4" xfId="17683"/>
    <cellStyle name="40% - Акцент5 46 4 2" xfId="17684"/>
    <cellStyle name="40% - Акцент5 46 5" xfId="17685"/>
    <cellStyle name="40% - Акцент5 47" xfId="17686"/>
    <cellStyle name="40% - Акцент5 47 2" xfId="17687"/>
    <cellStyle name="40% - Акцент5 47 2 2" xfId="17688"/>
    <cellStyle name="40% - Акцент5 47 2 2 2" xfId="17689"/>
    <cellStyle name="40% - Акцент5 47 2 3" xfId="17690"/>
    <cellStyle name="40% - Акцент5 47 3" xfId="17691"/>
    <cellStyle name="40% - Акцент5 47 3 2" xfId="17692"/>
    <cellStyle name="40% - Акцент5 47 3 2 2" xfId="17693"/>
    <cellStyle name="40% - Акцент5 47 3 3" xfId="17694"/>
    <cellStyle name="40% - Акцент5 47 4" xfId="17695"/>
    <cellStyle name="40% - Акцент5 47 4 2" xfId="17696"/>
    <cellStyle name="40% - Акцент5 47 5" xfId="17697"/>
    <cellStyle name="40% - Акцент5 48" xfId="17698"/>
    <cellStyle name="40% - Акцент5 48 2" xfId="17699"/>
    <cellStyle name="40% - Акцент5 48 2 2" xfId="17700"/>
    <cellStyle name="40% - Акцент5 48 2 2 2" xfId="17701"/>
    <cellStyle name="40% - Акцент5 48 2 3" xfId="17702"/>
    <cellStyle name="40% - Акцент5 48 3" xfId="17703"/>
    <cellStyle name="40% - Акцент5 48 3 2" xfId="17704"/>
    <cellStyle name="40% - Акцент5 48 3 2 2" xfId="17705"/>
    <cellStyle name="40% - Акцент5 48 3 3" xfId="17706"/>
    <cellStyle name="40% - Акцент5 48 4" xfId="17707"/>
    <cellStyle name="40% - Акцент5 48 4 2" xfId="17708"/>
    <cellStyle name="40% - Акцент5 48 5" xfId="17709"/>
    <cellStyle name="40% - Акцент5 49" xfId="17710"/>
    <cellStyle name="40% - Акцент5 49 2" xfId="17711"/>
    <cellStyle name="40% - Акцент5 49 2 2" xfId="17712"/>
    <cellStyle name="40% - Акцент5 49 2 2 2" xfId="17713"/>
    <cellStyle name="40% - Акцент5 49 2 3" xfId="17714"/>
    <cellStyle name="40% - Акцент5 49 3" xfId="17715"/>
    <cellStyle name="40% - Акцент5 49 3 2" xfId="17716"/>
    <cellStyle name="40% - Акцент5 49 3 2 2" xfId="17717"/>
    <cellStyle name="40% - Акцент5 49 3 3" xfId="17718"/>
    <cellStyle name="40% - Акцент5 49 4" xfId="17719"/>
    <cellStyle name="40% - Акцент5 49 4 2" xfId="17720"/>
    <cellStyle name="40% - Акцент5 49 5" xfId="17721"/>
    <cellStyle name="40% - Акцент5 5" xfId="17722"/>
    <cellStyle name="40% - Акцент5 5 2" xfId="17723"/>
    <cellStyle name="40% - Акцент5 5 2 2" xfId="17724"/>
    <cellStyle name="40% - Акцент5 5 2 2 2" xfId="17725"/>
    <cellStyle name="40% - Акцент5 5 2 2 2 2" xfId="17726"/>
    <cellStyle name="40% - Акцент5 5 2 2 3" xfId="17727"/>
    <cellStyle name="40% - Акцент5 5 2 3" xfId="17728"/>
    <cellStyle name="40% - Акцент5 5 2 3 2" xfId="17729"/>
    <cellStyle name="40% - Акцент5 5 2 3 2 2" xfId="17730"/>
    <cellStyle name="40% - Акцент5 5 2 3 3" xfId="17731"/>
    <cellStyle name="40% - Акцент5 5 2 4" xfId="17732"/>
    <cellStyle name="40% - Акцент5 5 2 4 2" xfId="17733"/>
    <cellStyle name="40% - Акцент5 5 2 5" xfId="17734"/>
    <cellStyle name="40% - Акцент5 5 3" xfId="17735"/>
    <cellStyle name="40% - Акцент5 5 3 2" xfId="17736"/>
    <cellStyle name="40% - Акцент5 5 3 2 2" xfId="17737"/>
    <cellStyle name="40% - Акцент5 5 3 2 2 2" xfId="17738"/>
    <cellStyle name="40% - Акцент5 5 3 2 3" xfId="17739"/>
    <cellStyle name="40% - Акцент5 5 3 3" xfId="17740"/>
    <cellStyle name="40% - Акцент5 5 3 3 2" xfId="17741"/>
    <cellStyle name="40% - Акцент5 5 3 3 2 2" xfId="17742"/>
    <cellStyle name="40% - Акцент5 5 3 3 3" xfId="17743"/>
    <cellStyle name="40% - Акцент5 5 3 4" xfId="17744"/>
    <cellStyle name="40% - Акцент5 5 3 4 2" xfId="17745"/>
    <cellStyle name="40% - Акцент5 5 3 5" xfId="17746"/>
    <cellStyle name="40% - Акцент5 5 4" xfId="17747"/>
    <cellStyle name="40% - Акцент5 5 4 2" xfId="17748"/>
    <cellStyle name="40% - Акцент5 5 4 2 2" xfId="17749"/>
    <cellStyle name="40% - Акцент5 5 4 2 2 2" xfId="17750"/>
    <cellStyle name="40% - Акцент5 5 4 2 3" xfId="17751"/>
    <cellStyle name="40% - Акцент5 5 4 3" xfId="17752"/>
    <cellStyle name="40% - Акцент5 5 4 3 2" xfId="17753"/>
    <cellStyle name="40% - Акцент5 5 4 3 2 2" xfId="17754"/>
    <cellStyle name="40% - Акцент5 5 4 3 3" xfId="17755"/>
    <cellStyle name="40% - Акцент5 5 4 4" xfId="17756"/>
    <cellStyle name="40% - Акцент5 5 4 4 2" xfId="17757"/>
    <cellStyle name="40% - Акцент5 5 4 5" xfId="17758"/>
    <cellStyle name="40% - Акцент5 5 5" xfId="17759"/>
    <cellStyle name="40% - Акцент5 5 5 2" xfId="17760"/>
    <cellStyle name="40% - Акцент5 5 5 2 2" xfId="17761"/>
    <cellStyle name="40% - Акцент5 5 5 2 2 2" xfId="17762"/>
    <cellStyle name="40% - Акцент5 5 5 2 3" xfId="17763"/>
    <cellStyle name="40% - Акцент5 5 5 3" xfId="17764"/>
    <cellStyle name="40% - Акцент5 5 5 3 2" xfId="17765"/>
    <cellStyle name="40% - Акцент5 5 5 3 2 2" xfId="17766"/>
    <cellStyle name="40% - Акцент5 5 5 3 3" xfId="17767"/>
    <cellStyle name="40% - Акцент5 5 5 4" xfId="17768"/>
    <cellStyle name="40% - Акцент5 5 5 4 2" xfId="17769"/>
    <cellStyle name="40% - Акцент5 5 5 5" xfId="17770"/>
    <cellStyle name="40% - Акцент5 5 6" xfId="17771"/>
    <cellStyle name="40% - Акцент5 5 6 2" xfId="17772"/>
    <cellStyle name="40% - Акцент5 5 6 2 2" xfId="17773"/>
    <cellStyle name="40% - Акцент5 5 6 3" xfId="17774"/>
    <cellStyle name="40% - Акцент5 5 7" xfId="17775"/>
    <cellStyle name="40% - Акцент5 5 7 2" xfId="17776"/>
    <cellStyle name="40% - Акцент5 5 7 2 2" xfId="17777"/>
    <cellStyle name="40% - Акцент5 5 7 3" xfId="17778"/>
    <cellStyle name="40% - Акцент5 5 8" xfId="17779"/>
    <cellStyle name="40% - Акцент5 5 8 2" xfId="17780"/>
    <cellStyle name="40% - Акцент5 5 9" xfId="17781"/>
    <cellStyle name="40% - Акцент5 50" xfId="17782"/>
    <cellStyle name="40% - Акцент5 50 2" xfId="17783"/>
    <cellStyle name="40% - Акцент5 50 2 2" xfId="17784"/>
    <cellStyle name="40% - Акцент5 50 2 2 2" xfId="17785"/>
    <cellStyle name="40% - Акцент5 50 2 3" xfId="17786"/>
    <cellStyle name="40% - Акцент5 50 3" xfId="17787"/>
    <cellStyle name="40% - Акцент5 50 3 2" xfId="17788"/>
    <cellStyle name="40% - Акцент5 50 3 2 2" xfId="17789"/>
    <cellStyle name="40% - Акцент5 50 3 3" xfId="17790"/>
    <cellStyle name="40% - Акцент5 50 4" xfId="17791"/>
    <cellStyle name="40% - Акцент5 50 4 2" xfId="17792"/>
    <cellStyle name="40% - Акцент5 50 5" xfId="17793"/>
    <cellStyle name="40% - Акцент5 51" xfId="17794"/>
    <cellStyle name="40% - Акцент5 51 2" xfId="17795"/>
    <cellStyle name="40% - Акцент5 51 2 2" xfId="17796"/>
    <cellStyle name="40% - Акцент5 51 2 2 2" xfId="17797"/>
    <cellStyle name="40% - Акцент5 51 2 3" xfId="17798"/>
    <cellStyle name="40% - Акцент5 51 3" xfId="17799"/>
    <cellStyle name="40% - Акцент5 51 3 2" xfId="17800"/>
    <cellStyle name="40% - Акцент5 51 3 2 2" xfId="17801"/>
    <cellStyle name="40% - Акцент5 51 3 3" xfId="17802"/>
    <cellStyle name="40% - Акцент5 51 4" xfId="17803"/>
    <cellStyle name="40% - Акцент5 51 4 2" xfId="17804"/>
    <cellStyle name="40% - Акцент5 51 5" xfId="17805"/>
    <cellStyle name="40% - Акцент5 52" xfId="17806"/>
    <cellStyle name="40% - Акцент5 52 2" xfId="17807"/>
    <cellStyle name="40% - Акцент5 52 2 2" xfId="17808"/>
    <cellStyle name="40% - Акцент5 52 2 2 2" xfId="17809"/>
    <cellStyle name="40% - Акцент5 52 2 3" xfId="17810"/>
    <cellStyle name="40% - Акцент5 52 3" xfId="17811"/>
    <cellStyle name="40% - Акцент5 52 3 2" xfId="17812"/>
    <cellStyle name="40% - Акцент5 52 3 2 2" xfId="17813"/>
    <cellStyle name="40% - Акцент5 52 3 3" xfId="17814"/>
    <cellStyle name="40% - Акцент5 52 4" xfId="17815"/>
    <cellStyle name="40% - Акцент5 52 4 2" xfId="17816"/>
    <cellStyle name="40% - Акцент5 52 5" xfId="17817"/>
    <cellStyle name="40% - Акцент5 53" xfId="17818"/>
    <cellStyle name="40% - Акцент5 53 2" xfId="17819"/>
    <cellStyle name="40% - Акцент5 53 2 2" xfId="17820"/>
    <cellStyle name="40% - Акцент5 53 2 2 2" xfId="17821"/>
    <cellStyle name="40% - Акцент5 53 2 3" xfId="17822"/>
    <cellStyle name="40% - Акцент5 53 3" xfId="17823"/>
    <cellStyle name="40% - Акцент5 53 3 2" xfId="17824"/>
    <cellStyle name="40% - Акцент5 53 3 2 2" xfId="17825"/>
    <cellStyle name="40% - Акцент5 53 3 3" xfId="17826"/>
    <cellStyle name="40% - Акцент5 53 4" xfId="17827"/>
    <cellStyle name="40% - Акцент5 53 4 2" xfId="17828"/>
    <cellStyle name="40% - Акцент5 53 5" xfId="17829"/>
    <cellStyle name="40% - Акцент5 54" xfId="17830"/>
    <cellStyle name="40% - Акцент5 54 2" xfId="17831"/>
    <cellStyle name="40% - Акцент5 54 2 2" xfId="17832"/>
    <cellStyle name="40% - Акцент5 54 2 2 2" xfId="17833"/>
    <cellStyle name="40% - Акцент5 54 2 3" xfId="17834"/>
    <cellStyle name="40% - Акцент5 54 3" xfId="17835"/>
    <cellStyle name="40% - Акцент5 54 3 2" xfId="17836"/>
    <cellStyle name="40% - Акцент5 54 3 2 2" xfId="17837"/>
    <cellStyle name="40% - Акцент5 54 3 3" xfId="17838"/>
    <cellStyle name="40% - Акцент5 54 4" xfId="17839"/>
    <cellStyle name="40% - Акцент5 54 4 2" xfId="17840"/>
    <cellStyle name="40% - Акцент5 54 5" xfId="17841"/>
    <cellStyle name="40% - Акцент5 55" xfId="17842"/>
    <cellStyle name="40% - Акцент5 55 2" xfId="17843"/>
    <cellStyle name="40% - Акцент5 55 2 2" xfId="17844"/>
    <cellStyle name="40% - Акцент5 55 2 2 2" xfId="17845"/>
    <cellStyle name="40% - Акцент5 55 2 3" xfId="17846"/>
    <cellStyle name="40% - Акцент5 55 3" xfId="17847"/>
    <cellStyle name="40% - Акцент5 55 3 2" xfId="17848"/>
    <cellStyle name="40% - Акцент5 55 3 2 2" xfId="17849"/>
    <cellStyle name="40% - Акцент5 55 3 3" xfId="17850"/>
    <cellStyle name="40% - Акцент5 55 4" xfId="17851"/>
    <cellStyle name="40% - Акцент5 55 4 2" xfId="17852"/>
    <cellStyle name="40% - Акцент5 55 5" xfId="17853"/>
    <cellStyle name="40% - Акцент5 56" xfId="17854"/>
    <cellStyle name="40% - Акцент5 56 2" xfId="17855"/>
    <cellStyle name="40% - Акцент5 56 2 2" xfId="17856"/>
    <cellStyle name="40% - Акцент5 56 2 2 2" xfId="17857"/>
    <cellStyle name="40% - Акцент5 56 2 3" xfId="17858"/>
    <cellStyle name="40% - Акцент5 56 3" xfId="17859"/>
    <cellStyle name="40% - Акцент5 56 3 2" xfId="17860"/>
    <cellStyle name="40% - Акцент5 56 3 2 2" xfId="17861"/>
    <cellStyle name="40% - Акцент5 56 3 3" xfId="17862"/>
    <cellStyle name="40% - Акцент5 56 4" xfId="17863"/>
    <cellStyle name="40% - Акцент5 56 4 2" xfId="17864"/>
    <cellStyle name="40% - Акцент5 56 5" xfId="17865"/>
    <cellStyle name="40% - Акцент5 57" xfId="17866"/>
    <cellStyle name="40% - Акцент5 57 2" xfId="17867"/>
    <cellStyle name="40% - Акцент5 57 2 2" xfId="17868"/>
    <cellStyle name="40% - Акцент5 57 2 2 2" xfId="17869"/>
    <cellStyle name="40% - Акцент5 57 2 3" xfId="17870"/>
    <cellStyle name="40% - Акцент5 57 3" xfId="17871"/>
    <cellStyle name="40% - Акцент5 57 3 2" xfId="17872"/>
    <cellStyle name="40% - Акцент5 57 3 2 2" xfId="17873"/>
    <cellStyle name="40% - Акцент5 57 3 3" xfId="17874"/>
    <cellStyle name="40% - Акцент5 57 4" xfId="17875"/>
    <cellStyle name="40% - Акцент5 57 4 2" xfId="17876"/>
    <cellStyle name="40% - Акцент5 57 5" xfId="17877"/>
    <cellStyle name="40% - Акцент5 58" xfId="17878"/>
    <cellStyle name="40% - Акцент5 58 2" xfId="17879"/>
    <cellStyle name="40% - Акцент5 58 2 2" xfId="17880"/>
    <cellStyle name="40% - Акцент5 58 2 2 2" xfId="17881"/>
    <cellStyle name="40% - Акцент5 58 2 3" xfId="17882"/>
    <cellStyle name="40% - Акцент5 58 3" xfId="17883"/>
    <cellStyle name="40% - Акцент5 58 3 2" xfId="17884"/>
    <cellStyle name="40% - Акцент5 58 3 2 2" xfId="17885"/>
    <cellStyle name="40% - Акцент5 58 3 3" xfId="17886"/>
    <cellStyle name="40% - Акцент5 58 4" xfId="17887"/>
    <cellStyle name="40% - Акцент5 58 4 2" xfId="17888"/>
    <cellStyle name="40% - Акцент5 58 5" xfId="17889"/>
    <cellStyle name="40% - Акцент5 59" xfId="17890"/>
    <cellStyle name="40% - Акцент5 59 2" xfId="17891"/>
    <cellStyle name="40% - Акцент5 59 2 2" xfId="17892"/>
    <cellStyle name="40% - Акцент5 59 2 2 2" xfId="17893"/>
    <cellStyle name="40% - Акцент5 59 2 3" xfId="17894"/>
    <cellStyle name="40% - Акцент5 59 3" xfId="17895"/>
    <cellStyle name="40% - Акцент5 59 3 2" xfId="17896"/>
    <cellStyle name="40% - Акцент5 59 3 2 2" xfId="17897"/>
    <cellStyle name="40% - Акцент5 59 3 3" xfId="17898"/>
    <cellStyle name="40% - Акцент5 59 4" xfId="17899"/>
    <cellStyle name="40% - Акцент5 59 4 2" xfId="17900"/>
    <cellStyle name="40% - Акцент5 59 5" xfId="17901"/>
    <cellStyle name="40% - Акцент5 6" xfId="17902"/>
    <cellStyle name="40% - Акцент5 6 2" xfId="17903"/>
    <cellStyle name="40% - Акцент5 6 2 2" xfId="17904"/>
    <cellStyle name="40% - Акцент5 6 2 2 2" xfId="17905"/>
    <cellStyle name="40% - Акцент5 6 2 2 2 2" xfId="17906"/>
    <cellStyle name="40% - Акцент5 6 2 2 3" xfId="17907"/>
    <cellStyle name="40% - Акцент5 6 2 3" xfId="17908"/>
    <cellStyle name="40% - Акцент5 6 2 3 2" xfId="17909"/>
    <cellStyle name="40% - Акцент5 6 2 3 2 2" xfId="17910"/>
    <cellStyle name="40% - Акцент5 6 2 3 3" xfId="17911"/>
    <cellStyle name="40% - Акцент5 6 2 4" xfId="17912"/>
    <cellStyle name="40% - Акцент5 6 2 4 2" xfId="17913"/>
    <cellStyle name="40% - Акцент5 6 2 5" xfId="17914"/>
    <cellStyle name="40% - Акцент5 6 3" xfId="17915"/>
    <cellStyle name="40% - Акцент5 6 3 2" xfId="17916"/>
    <cellStyle name="40% - Акцент5 6 3 2 2" xfId="17917"/>
    <cellStyle name="40% - Акцент5 6 3 2 2 2" xfId="17918"/>
    <cellStyle name="40% - Акцент5 6 3 2 3" xfId="17919"/>
    <cellStyle name="40% - Акцент5 6 3 3" xfId="17920"/>
    <cellStyle name="40% - Акцент5 6 3 3 2" xfId="17921"/>
    <cellStyle name="40% - Акцент5 6 3 3 2 2" xfId="17922"/>
    <cellStyle name="40% - Акцент5 6 3 3 3" xfId="17923"/>
    <cellStyle name="40% - Акцент5 6 3 4" xfId="17924"/>
    <cellStyle name="40% - Акцент5 6 3 4 2" xfId="17925"/>
    <cellStyle name="40% - Акцент5 6 3 5" xfId="17926"/>
    <cellStyle name="40% - Акцент5 6 4" xfId="17927"/>
    <cellStyle name="40% - Акцент5 6 4 2" xfId="17928"/>
    <cellStyle name="40% - Акцент5 6 4 2 2" xfId="17929"/>
    <cellStyle name="40% - Акцент5 6 4 2 2 2" xfId="17930"/>
    <cellStyle name="40% - Акцент5 6 4 2 3" xfId="17931"/>
    <cellStyle name="40% - Акцент5 6 4 3" xfId="17932"/>
    <cellStyle name="40% - Акцент5 6 4 3 2" xfId="17933"/>
    <cellStyle name="40% - Акцент5 6 4 3 2 2" xfId="17934"/>
    <cellStyle name="40% - Акцент5 6 4 3 3" xfId="17935"/>
    <cellStyle name="40% - Акцент5 6 4 4" xfId="17936"/>
    <cellStyle name="40% - Акцент5 6 4 4 2" xfId="17937"/>
    <cellStyle name="40% - Акцент5 6 4 5" xfId="17938"/>
    <cellStyle name="40% - Акцент5 6 5" xfId="17939"/>
    <cellStyle name="40% - Акцент5 6 5 2" xfId="17940"/>
    <cellStyle name="40% - Акцент5 6 5 2 2" xfId="17941"/>
    <cellStyle name="40% - Акцент5 6 5 2 2 2" xfId="17942"/>
    <cellStyle name="40% - Акцент5 6 5 2 3" xfId="17943"/>
    <cellStyle name="40% - Акцент5 6 5 3" xfId="17944"/>
    <cellStyle name="40% - Акцент5 6 5 3 2" xfId="17945"/>
    <cellStyle name="40% - Акцент5 6 5 3 2 2" xfId="17946"/>
    <cellStyle name="40% - Акцент5 6 5 3 3" xfId="17947"/>
    <cellStyle name="40% - Акцент5 6 5 4" xfId="17948"/>
    <cellStyle name="40% - Акцент5 6 5 4 2" xfId="17949"/>
    <cellStyle name="40% - Акцент5 6 5 5" xfId="17950"/>
    <cellStyle name="40% - Акцент5 6 6" xfId="17951"/>
    <cellStyle name="40% - Акцент5 6 6 2" xfId="17952"/>
    <cellStyle name="40% - Акцент5 6 6 2 2" xfId="17953"/>
    <cellStyle name="40% - Акцент5 6 6 3" xfId="17954"/>
    <cellStyle name="40% - Акцент5 6 7" xfId="17955"/>
    <cellStyle name="40% - Акцент5 6 7 2" xfId="17956"/>
    <cellStyle name="40% - Акцент5 6 7 2 2" xfId="17957"/>
    <cellStyle name="40% - Акцент5 6 7 3" xfId="17958"/>
    <cellStyle name="40% - Акцент5 6 8" xfId="17959"/>
    <cellStyle name="40% - Акцент5 6 8 2" xfId="17960"/>
    <cellStyle name="40% - Акцент5 6 9" xfId="17961"/>
    <cellStyle name="40% - Акцент5 60" xfId="17962"/>
    <cellStyle name="40% - Акцент5 60 2" xfId="17963"/>
    <cellStyle name="40% - Акцент5 60 2 2" xfId="17964"/>
    <cellStyle name="40% - Акцент5 60 2 2 2" xfId="17965"/>
    <cellStyle name="40% - Акцент5 60 2 3" xfId="17966"/>
    <cellStyle name="40% - Акцент5 60 3" xfId="17967"/>
    <cellStyle name="40% - Акцент5 60 3 2" xfId="17968"/>
    <cellStyle name="40% - Акцент5 60 3 2 2" xfId="17969"/>
    <cellStyle name="40% - Акцент5 60 3 3" xfId="17970"/>
    <cellStyle name="40% - Акцент5 60 4" xfId="17971"/>
    <cellStyle name="40% - Акцент5 60 4 2" xfId="17972"/>
    <cellStyle name="40% - Акцент5 60 5" xfId="17973"/>
    <cellStyle name="40% - Акцент5 61" xfId="17974"/>
    <cellStyle name="40% - Акцент5 61 2" xfId="17975"/>
    <cellStyle name="40% - Акцент5 61 2 2" xfId="17976"/>
    <cellStyle name="40% - Акцент5 61 2 2 2" xfId="17977"/>
    <cellStyle name="40% - Акцент5 61 2 3" xfId="17978"/>
    <cellStyle name="40% - Акцент5 61 3" xfId="17979"/>
    <cellStyle name="40% - Акцент5 61 3 2" xfId="17980"/>
    <cellStyle name="40% - Акцент5 61 3 2 2" xfId="17981"/>
    <cellStyle name="40% - Акцент5 61 3 3" xfId="17982"/>
    <cellStyle name="40% - Акцент5 61 4" xfId="17983"/>
    <cellStyle name="40% - Акцент5 61 4 2" xfId="17984"/>
    <cellStyle name="40% - Акцент5 61 5" xfId="17985"/>
    <cellStyle name="40% - Акцент5 62" xfId="17986"/>
    <cellStyle name="40% - Акцент5 62 2" xfId="17987"/>
    <cellStyle name="40% - Акцент5 62 2 2" xfId="17988"/>
    <cellStyle name="40% - Акцент5 62 2 2 2" xfId="17989"/>
    <cellStyle name="40% - Акцент5 62 2 3" xfId="17990"/>
    <cellStyle name="40% - Акцент5 62 3" xfId="17991"/>
    <cellStyle name="40% - Акцент5 62 3 2" xfId="17992"/>
    <cellStyle name="40% - Акцент5 62 3 2 2" xfId="17993"/>
    <cellStyle name="40% - Акцент5 62 3 3" xfId="17994"/>
    <cellStyle name="40% - Акцент5 62 4" xfId="17995"/>
    <cellStyle name="40% - Акцент5 62 4 2" xfId="17996"/>
    <cellStyle name="40% - Акцент5 62 5" xfId="17997"/>
    <cellStyle name="40% - Акцент5 63" xfId="17998"/>
    <cellStyle name="40% - Акцент5 63 2" xfId="17999"/>
    <cellStyle name="40% - Акцент5 63 2 2" xfId="18000"/>
    <cellStyle name="40% - Акцент5 63 2 2 2" xfId="18001"/>
    <cellStyle name="40% - Акцент5 63 2 3" xfId="18002"/>
    <cellStyle name="40% - Акцент5 63 3" xfId="18003"/>
    <cellStyle name="40% - Акцент5 63 3 2" xfId="18004"/>
    <cellStyle name="40% - Акцент5 63 3 2 2" xfId="18005"/>
    <cellStyle name="40% - Акцент5 63 3 3" xfId="18006"/>
    <cellStyle name="40% - Акцент5 63 4" xfId="18007"/>
    <cellStyle name="40% - Акцент5 63 4 2" xfId="18008"/>
    <cellStyle name="40% - Акцент5 63 5" xfId="18009"/>
    <cellStyle name="40% - Акцент5 64" xfId="18010"/>
    <cellStyle name="40% - Акцент5 64 2" xfId="18011"/>
    <cellStyle name="40% - Акцент5 64 2 2" xfId="18012"/>
    <cellStyle name="40% - Акцент5 64 2 2 2" xfId="18013"/>
    <cellStyle name="40% - Акцент5 64 2 3" xfId="18014"/>
    <cellStyle name="40% - Акцент5 64 3" xfId="18015"/>
    <cellStyle name="40% - Акцент5 64 3 2" xfId="18016"/>
    <cellStyle name="40% - Акцент5 64 3 2 2" xfId="18017"/>
    <cellStyle name="40% - Акцент5 64 3 3" xfId="18018"/>
    <cellStyle name="40% - Акцент5 64 4" xfId="18019"/>
    <cellStyle name="40% - Акцент5 64 4 2" xfId="18020"/>
    <cellStyle name="40% - Акцент5 64 5" xfId="18021"/>
    <cellStyle name="40% - Акцент5 65" xfId="18022"/>
    <cellStyle name="40% - Акцент5 65 2" xfId="18023"/>
    <cellStyle name="40% - Акцент5 65 2 2" xfId="18024"/>
    <cellStyle name="40% - Акцент5 65 2 2 2" xfId="18025"/>
    <cellStyle name="40% - Акцент5 65 2 3" xfId="18026"/>
    <cellStyle name="40% - Акцент5 65 3" xfId="18027"/>
    <cellStyle name="40% - Акцент5 65 3 2" xfId="18028"/>
    <cellStyle name="40% - Акцент5 65 3 2 2" xfId="18029"/>
    <cellStyle name="40% - Акцент5 65 3 3" xfId="18030"/>
    <cellStyle name="40% - Акцент5 65 4" xfId="18031"/>
    <cellStyle name="40% - Акцент5 65 4 2" xfId="18032"/>
    <cellStyle name="40% - Акцент5 65 5" xfId="18033"/>
    <cellStyle name="40% - Акцент5 66" xfId="18034"/>
    <cellStyle name="40% - Акцент5 66 2" xfId="18035"/>
    <cellStyle name="40% - Акцент5 66 2 2" xfId="18036"/>
    <cellStyle name="40% - Акцент5 66 2 2 2" xfId="18037"/>
    <cellStyle name="40% - Акцент5 66 2 3" xfId="18038"/>
    <cellStyle name="40% - Акцент5 66 3" xfId="18039"/>
    <cellStyle name="40% - Акцент5 66 3 2" xfId="18040"/>
    <cellStyle name="40% - Акцент5 66 3 2 2" xfId="18041"/>
    <cellStyle name="40% - Акцент5 66 3 3" xfId="18042"/>
    <cellStyle name="40% - Акцент5 66 4" xfId="18043"/>
    <cellStyle name="40% - Акцент5 66 4 2" xfId="18044"/>
    <cellStyle name="40% - Акцент5 66 5" xfId="18045"/>
    <cellStyle name="40% - Акцент5 67" xfId="18046"/>
    <cellStyle name="40% - Акцент5 67 2" xfId="18047"/>
    <cellStyle name="40% - Акцент5 67 2 2" xfId="18048"/>
    <cellStyle name="40% - Акцент5 67 2 2 2" xfId="18049"/>
    <cellStyle name="40% - Акцент5 67 2 3" xfId="18050"/>
    <cellStyle name="40% - Акцент5 67 3" xfId="18051"/>
    <cellStyle name="40% - Акцент5 67 3 2" xfId="18052"/>
    <cellStyle name="40% - Акцент5 67 3 2 2" xfId="18053"/>
    <cellStyle name="40% - Акцент5 67 3 3" xfId="18054"/>
    <cellStyle name="40% - Акцент5 67 4" xfId="18055"/>
    <cellStyle name="40% - Акцент5 67 4 2" xfId="18056"/>
    <cellStyle name="40% - Акцент5 67 5" xfId="18057"/>
    <cellStyle name="40% - Акцент5 68" xfId="18058"/>
    <cellStyle name="40% - Акцент5 68 2" xfId="18059"/>
    <cellStyle name="40% - Акцент5 68 2 2" xfId="18060"/>
    <cellStyle name="40% - Акцент5 68 2 2 2" xfId="18061"/>
    <cellStyle name="40% - Акцент5 68 2 3" xfId="18062"/>
    <cellStyle name="40% - Акцент5 68 3" xfId="18063"/>
    <cellStyle name="40% - Акцент5 68 3 2" xfId="18064"/>
    <cellStyle name="40% - Акцент5 68 3 2 2" xfId="18065"/>
    <cellStyle name="40% - Акцент5 68 3 3" xfId="18066"/>
    <cellStyle name="40% - Акцент5 68 4" xfId="18067"/>
    <cellStyle name="40% - Акцент5 68 4 2" xfId="18068"/>
    <cellStyle name="40% - Акцент5 68 5" xfId="18069"/>
    <cellStyle name="40% - Акцент5 69" xfId="18070"/>
    <cellStyle name="40% - Акцент5 69 2" xfId="18071"/>
    <cellStyle name="40% - Акцент5 69 2 2" xfId="18072"/>
    <cellStyle name="40% - Акцент5 69 2 2 2" xfId="18073"/>
    <cellStyle name="40% - Акцент5 69 2 3" xfId="18074"/>
    <cellStyle name="40% - Акцент5 69 3" xfId="18075"/>
    <cellStyle name="40% - Акцент5 69 3 2" xfId="18076"/>
    <cellStyle name="40% - Акцент5 69 3 2 2" xfId="18077"/>
    <cellStyle name="40% - Акцент5 69 3 3" xfId="18078"/>
    <cellStyle name="40% - Акцент5 69 4" xfId="18079"/>
    <cellStyle name="40% - Акцент5 69 4 2" xfId="18080"/>
    <cellStyle name="40% - Акцент5 69 5" xfId="18081"/>
    <cellStyle name="40% - Акцент5 7" xfId="18082"/>
    <cellStyle name="40% - Акцент5 7 2" xfId="18083"/>
    <cellStyle name="40% - Акцент5 7 2 2" xfId="18084"/>
    <cellStyle name="40% - Акцент5 7 2 2 2" xfId="18085"/>
    <cellStyle name="40% - Акцент5 7 2 2 2 2" xfId="18086"/>
    <cellStyle name="40% - Акцент5 7 2 2 3" xfId="18087"/>
    <cellStyle name="40% - Акцент5 7 2 3" xfId="18088"/>
    <cellStyle name="40% - Акцент5 7 2 3 2" xfId="18089"/>
    <cellStyle name="40% - Акцент5 7 2 3 2 2" xfId="18090"/>
    <cellStyle name="40% - Акцент5 7 2 3 3" xfId="18091"/>
    <cellStyle name="40% - Акцент5 7 2 4" xfId="18092"/>
    <cellStyle name="40% - Акцент5 7 2 4 2" xfId="18093"/>
    <cellStyle name="40% - Акцент5 7 2 5" xfId="18094"/>
    <cellStyle name="40% - Акцент5 7 3" xfId="18095"/>
    <cellStyle name="40% - Акцент5 7 3 2" xfId="18096"/>
    <cellStyle name="40% - Акцент5 7 3 2 2" xfId="18097"/>
    <cellStyle name="40% - Акцент5 7 3 2 2 2" xfId="18098"/>
    <cellStyle name="40% - Акцент5 7 3 2 3" xfId="18099"/>
    <cellStyle name="40% - Акцент5 7 3 3" xfId="18100"/>
    <cellStyle name="40% - Акцент5 7 3 3 2" xfId="18101"/>
    <cellStyle name="40% - Акцент5 7 3 3 2 2" xfId="18102"/>
    <cellStyle name="40% - Акцент5 7 3 3 3" xfId="18103"/>
    <cellStyle name="40% - Акцент5 7 3 4" xfId="18104"/>
    <cellStyle name="40% - Акцент5 7 3 4 2" xfId="18105"/>
    <cellStyle name="40% - Акцент5 7 3 5" xfId="18106"/>
    <cellStyle name="40% - Акцент5 7 4" xfId="18107"/>
    <cellStyle name="40% - Акцент5 7 4 2" xfId="18108"/>
    <cellStyle name="40% - Акцент5 7 4 2 2" xfId="18109"/>
    <cellStyle name="40% - Акцент5 7 4 2 2 2" xfId="18110"/>
    <cellStyle name="40% - Акцент5 7 4 2 3" xfId="18111"/>
    <cellStyle name="40% - Акцент5 7 4 3" xfId="18112"/>
    <cellStyle name="40% - Акцент5 7 4 3 2" xfId="18113"/>
    <cellStyle name="40% - Акцент5 7 4 3 2 2" xfId="18114"/>
    <cellStyle name="40% - Акцент5 7 4 3 3" xfId="18115"/>
    <cellStyle name="40% - Акцент5 7 4 4" xfId="18116"/>
    <cellStyle name="40% - Акцент5 7 4 4 2" xfId="18117"/>
    <cellStyle name="40% - Акцент5 7 4 5" xfId="18118"/>
    <cellStyle name="40% - Акцент5 7 5" xfId="18119"/>
    <cellStyle name="40% - Акцент5 7 5 2" xfId="18120"/>
    <cellStyle name="40% - Акцент5 7 5 2 2" xfId="18121"/>
    <cellStyle name="40% - Акцент5 7 5 2 2 2" xfId="18122"/>
    <cellStyle name="40% - Акцент5 7 5 2 3" xfId="18123"/>
    <cellStyle name="40% - Акцент5 7 5 3" xfId="18124"/>
    <cellStyle name="40% - Акцент5 7 5 3 2" xfId="18125"/>
    <cellStyle name="40% - Акцент5 7 5 3 2 2" xfId="18126"/>
    <cellStyle name="40% - Акцент5 7 5 3 3" xfId="18127"/>
    <cellStyle name="40% - Акцент5 7 5 4" xfId="18128"/>
    <cellStyle name="40% - Акцент5 7 5 4 2" xfId="18129"/>
    <cellStyle name="40% - Акцент5 7 5 5" xfId="18130"/>
    <cellStyle name="40% - Акцент5 7 6" xfId="18131"/>
    <cellStyle name="40% - Акцент5 7 6 2" xfId="18132"/>
    <cellStyle name="40% - Акцент5 7 6 2 2" xfId="18133"/>
    <cellStyle name="40% - Акцент5 7 6 3" xfId="18134"/>
    <cellStyle name="40% - Акцент5 7 7" xfId="18135"/>
    <cellStyle name="40% - Акцент5 7 7 2" xfId="18136"/>
    <cellStyle name="40% - Акцент5 7 7 2 2" xfId="18137"/>
    <cellStyle name="40% - Акцент5 7 7 3" xfId="18138"/>
    <cellStyle name="40% - Акцент5 7 8" xfId="18139"/>
    <cellStyle name="40% - Акцент5 7 8 2" xfId="18140"/>
    <cellStyle name="40% - Акцент5 7 9" xfId="18141"/>
    <cellStyle name="40% - Акцент5 70" xfId="18142"/>
    <cellStyle name="40% - Акцент5 70 2" xfId="18143"/>
    <cellStyle name="40% - Акцент5 70 2 2" xfId="18144"/>
    <cellStyle name="40% - Акцент5 70 2 2 2" xfId="18145"/>
    <cellStyle name="40% - Акцент5 70 2 3" xfId="18146"/>
    <cellStyle name="40% - Акцент5 70 3" xfId="18147"/>
    <cellStyle name="40% - Акцент5 70 3 2" xfId="18148"/>
    <cellStyle name="40% - Акцент5 70 3 2 2" xfId="18149"/>
    <cellStyle name="40% - Акцент5 70 3 3" xfId="18150"/>
    <cellStyle name="40% - Акцент5 70 4" xfId="18151"/>
    <cellStyle name="40% - Акцент5 70 4 2" xfId="18152"/>
    <cellStyle name="40% - Акцент5 70 5" xfId="18153"/>
    <cellStyle name="40% - Акцент5 71" xfId="18154"/>
    <cellStyle name="40% - Акцент5 71 2" xfId="18155"/>
    <cellStyle name="40% - Акцент5 71 2 2" xfId="18156"/>
    <cellStyle name="40% - Акцент5 71 2 2 2" xfId="18157"/>
    <cellStyle name="40% - Акцент5 71 2 3" xfId="18158"/>
    <cellStyle name="40% - Акцент5 71 3" xfId="18159"/>
    <cellStyle name="40% - Акцент5 71 3 2" xfId="18160"/>
    <cellStyle name="40% - Акцент5 71 3 2 2" xfId="18161"/>
    <cellStyle name="40% - Акцент5 71 3 3" xfId="18162"/>
    <cellStyle name="40% - Акцент5 71 4" xfId="18163"/>
    <cellStyle name="40% - Акцент5 71 4 2" xfId="18164"/>
    <cellStyle name="40% - Акцент5 71 5" xfId="18165"/>
    <cellStyle name="40% - Акцент5 72" xfId="18166"/>
    <cellStyle name="40% - Акцент5 72 2" xfId="18167"/>
    <cellStyle name="40% - Акцент5 72 2 2" xfId="18168"/>
    <cellStyle name="40% - Акцент5 72 2 2 2" xfId="18169"/>
    <cellStyle name="40% - Акцент5 72 2 3" xfId="18170"/>
    <cellStyle name="40% - Акцент5 72 3" xfId="18171"/>
    <cellStyle name="40% - Акцент5 72 3 2" xfId="18172"/>
    <cellStyle name="40% - Акцент5 72 3 2 2" xfId="18173"/>
    <cellStyle name="40% - Акцент5 72 3 3" xfId="18174"/>
    <cellStyle name="40% - Акцент5 72 4" xfId="18175"/>
    <cellStyle name="40% - Акцент5 72 4 2" xfId="18176"/>
    <cellStyle name="40% - Акцент5 72 5" xfId="18177"/>
    <cellStyle name="40% - Акцент5 73" xfId="18178"/>
    <cellStyle name="40% - Акцент5 73 2" xfId="18179"/>
    <cellStyle name="40% - Акцент5 73 2 2" xfId="18180"/>
    <cellStyle name="40% - Акцент5 73 2 2 2" xfId="18181"/>
    <cellStyle name="40% - Акцент5 73 2 3" xfId="18182"/>
    <cellStyle name="40% - Акцент5 73 3" xfId="18183"/>
    <cellStyle name="40% - Акцент5 73 3 2" xfId="18184"/>
    <cellStyle name="40% - Акцент5 73 3 2 2" xfId="18185"/>
    <cellStyle name="40% - Акцент5 73 3 3" xfId="18186"/>
    <cellStyle name="40% - Акцент5 73 4" xfId="18187"/>
    <cellStyle name="40% - Акцент5 73 4 2" xfId="18188"/>
    <cellStyle name="40% - Акцент5 73 5" xfId="18189"/>
    <cellStyle name="40% - Акцент5 74" xfId="18190"/>
    <cellStyle name="40% - Акцент5 74 2" xfId="18191"/>
    <cellStyle name="40% - Акцент5 74 2 2" xfId="18192"/>
    <cellStyle name="40% - Акцент5 74 2 2 2" xfId="18193"/>
    <cellStyle name="40% - Акцент5 74 2 3" xfId="18194"/>
    <cellStyle name="40% - Акцент5 74 3" xfId="18195"/>
    <cellStyle name="40% - Акцент5 74 3 2" xfId="18196"/>
    <cellStyle name="40% - Акцент5 74 3 2 2" xfId="18197"/>
    <cellStyle name="40% - Акцент5 74 3 3" xfId="18198"/>
    <cellStyle name="40% - Акцент5 74 4" xfId="18199"/>
    <cellStyle name="40% - Акцент5 74 4 2" xfId="18200"/>
    <cellStyle name="40% - Акцент5 74 5" xfId="18201"/>
    <cellStyle name="40% - Акцент5 75" xfId="18202"/>
    <cellStyle name="40% - Акцент5 75 2" xfId="18203"/>
    <cellStyle name="40% - Акцент5 75 2 2" xfId="18204"/>
    <cellStyle name="40% - Акцент5 75 2 2 2" xfId="18205"/>
    <cellStyle name="40% - Акцент5 75 2 3" xfId="18206"/>
    <cellStyle name="40% - Акцент5 75 3" xfId="18207"/>
    <cellStyle name="40% - Акцент5 75 3 2" xfId="18208"/>
    <cellStyle name="40% - Акцент5 75 3 2 2" xfId="18209"/>
    <cellStyle name="40% - Акцент5 75 3 3" xfId="18210"/>
    <cellStyle name="40% - Акцент5 75 4" xfId="18211"/>
    <cellStyle name="40% - Акцент5 75 4 2" xfId="18212"/>
    <cellStyle name="40% - Акцент5 75 5" xfId="18213"/>
    <cellStyle name="40% - Акцент5 76" xfId="18214"/>
    <cellStyle name="40% - Акцент5 76 2" xfId="18215"/>
    <cellStyle name="40% - Акцент5 76 2 2" xfId="18216"/>
    <cellStyle name="40% - Акцент5 76 2 2 2" xfId="18217"/>
    <cellStyle name="40% - Акцент5 76 2 3" xfId="18218"/>
    <cellStyle name="40% - Акцент5 76 3" xfId="18219"/>
    <cellStyle name="40% - Акцент5 76 3 2" xfId="18220"/>
    <cellStyle name="40% - Акцент5 76 3 2 2" xfId="18221"/>
    <cellStyle name="40% - Акцент5 76 3 3" xfId="18222"/>
    <cellStyle name="40% - Акцент5 76 4" xfId="18223"/>
    <cellStyle name="40% - Акцент5 76 4 2" xfId="18224"/>
    <cellStyle name="40% - Акцент5 76 5" xfId="18225"/>
    <cellStyle name="40% - Акцент5 77" xfId="18226"/>
    <cellStyle name="40% - Акцент5 77 2" xfId="18227"/>
    <cellStyle name="40% - Акцент5 77 2 2" xfId="18228"/>
    <cellStyle name="40% - Акцент5 77 2 2 2" xfId="18229"/>
    <cellStyle name="40% - Акцент5 77 2 3" xfId="18230"/>
    <cellStyle name="40% - Акцент5 77 3" xfId="18231"/>
    <cellStyle name="40% - Акцент5 77 3 2" xfId="18232"/>
    <cellStyle name="40% - Акцент5 77 3 2 2" xfId="18233"/>
    <cellStyle name="40% - Акцент5 77 3 3" xfId="18234"/>
    <cellStyle name="40% - Акцент5 77 4" xfId="18235"/>
    <cellStyle name="40% - Акцент5 77 4 2" xfId="18236"/>
    <cellStyle name="40% - Акцент5 77 5" xfId="18237"/>
    <cellStyle name="40% - Акцент5 78" xfId="18238"/>
    <cellStyle name="40% - Акцент5 78 2" xfId="18239"/>
    <cellStyle name="40% - Акцент5 78 2 2" xfId="18240"/>
    <cellStyle name="40% - Акцент5 78 2 2 2" xfId="18241"/>
    <cellStyle name="40% - Акцент5 78 2 3" xfId="18242"/>
    <cellStyle name="40% - Акцент5 78 3" xfId="18243"/>
    <cellStyle name="40% - Акцент5 78 3 2" xfId="18244"/>
    <cellStyle name="40% - Акцент5 78 3 2 2" xfId="18245"/>
    <cellStyle name="40% - Акцент5 78 3 3" xfId="18246"/>
    <cellStyle name="40% - Акцент5 78 4" xfId="18247"/>
    <cellStyle name="40% - Акцент5 78 4 2" xfId="18248"/>
    <cellStyle name="40% - Акцент5 78 5" xfId="18249"/>
    <cellStyle name="40% - Акцент5 79" xfId="18250"/>
    <cellStyle name="40% - Акцент5 79 2" xfId="18251"/>
    <cellStyle name="40% - Акцент5 79 2 2" xfId="18252"/>
    <cellStyle name="40% - Акцент5 79 2 2 2" xfId="18253"/>
    <cellStyle name="40% - Акцент5 79 2 3" xfId="18254"/>
    <cellStyle name="40% - Акцент5 79 3" xfId="18255"/>
    <cellStyle name="40% - Акцент5 79 3 2" xfId="18256"/>
    <cellStyle name="40% - Акцент5 79 3 2 2" xfId="18257"/>
    <cellStyle name="40% - Акцент5 79 3 3" xfId="18258"/>
    <cellStyle name="40% - Акцент5 79 4" xfId="18259"/>
    <cellStyle name="40% - Акцент5 79 4 2" xfId="18260"/>
    <cellStyle name="40% - Акцент5 79 5" xfId="18261"/>
    <cellStyle name="40% - Акцент5 8" xfId="18262"/>
    <cellStyle name="40% - Акцент5 8 2" xfId="18263"/>
    <cellStyle name="40% - Акцент5 8 2 2" xfId="18264"/>
    <cellStyle name="40% - Акцент5 8 2 2 2" xfId="18265"/>
    <cellStyle name="40% - Акцент5 8 2 2 2 2" xfId="18266"/>
    <cellStyle name="40% - Акцент5 8 2 2 3" xfId="18267"/>
    <cellStyle name="40% - Акцент5 8 2 3" xfId="18268"/>
    <cellStyle name="40% - Акцент5 8 2 3 2" xfId="18269"/>
    <cellStyle name="40% - Акцент5 8 2 3 2 2" xfId="18270"/>
    <cellStyle name="40% - Акцент5 8 2 3 3" xfId="18271"/>
    <cellStyle name="40% - Акцент5 8 2 4" xfId="18272"/>
    <cellStyle name="40% - Акцент5 8 2 4 2" xfId="18273"/>
    <cellStyle name="40% - Акцент5 8 2 5" xfId="18274"/>
    <cellStyle name="40% - Акцент5 8 3" xfId="18275"/>
    <cellStyle name="40% - Акцент5 8 3 2" xfId="18276"/>
    <cellStyle name="40% - Акцент5 8 3 2 2" xfId="18277"/>
    <cellStyle name="40% - Акцент5 8 3 2 2 2" xfId="18278"/>
    <cellStyle name="40% - Акцент5 8 3 2 3" xfId="18279"/>
    <cellStyle name="40% - Акцент5 8 3 3" xfId="18280"/>
    <cellStyle name="40% - Акцент5 8 3 3 2" xfId="18281"/>
    <cellStyle name="40% - Акцент5 8 3 3 2 2" xfId="18282"/>
    <cellStyle name="40% - Акцент5 8 3 3 3" xfId="18283"/>
    <cellStyle name="40% - Акцент5 8 3 4" xfId="18284"/>
    <cellStyle name="40% - Акцент5 8 3 4 2" xfId="18285"/>
    <cellStyle name="40% - Акцент5 8 3 5" xfId="18286"/>
    <cellStyle name="40% - Акцент5 8 4" xfId="18287"/>
    <cellStyle name="40% - Акцент5 8 4 2" xfId="18288"/>
    <cellStyle name="40% - Акцент5 8 4 2 2" xfId="18289"/>
    <cellStyle name="40% - Акцент5 8 4 2 2 2" xfId="18290"/>
    <cellStyle name="40% - Акцент5 8 4 2 3" xfId="18291"/>
    <cellStyle name="40% - Акцент5 8 4 3" xfId="18292"/>
    <cellStyle name="40% - Акцент5 8 4 3 2" xfId="18293"/>
    <cellStyle name="40% - Акцент5 8 4 3 2 2" xfId="18294"/>
    <cellStyle name="40% - Акцент5 8 4 3 3" xfId="18295"/>
    <cellStyle name="40% - Акцент5 8 4 4" xfId="18296"/>
    <cellStyle name="40% - Акцент5 8 4 4 2" xfId="18297"/>
    <cellStyle name="40% - Акцент5 8 4 5" xfId="18298"/>
    <cellStyle name="40% - Акцент5 8 5" xfId="18299"/>
    <cellStyle name="40% - Акцент5 8 5 2" xfId="18300"/>
    <cellStyle name="40% - Акцент5 8 5 2 2" xfId="18301"/>
    <cellStyle name="40% - Акцент5 8 5 2 2 2" xfId="18302"/>
    <cellStyle name="40% - Акцент5 8 5 2 3" xfId="18303"/>
    <cellStyle name="40% - Акцент5 8 5 3" xfId="18304"/>
    <cellStyle name="40% - Акцент5 8 5 3 2" xfId="18305"/>
    <cellStyle name="40% - Акцент5 8 5 3 2 2" xfId="18306"/>
    <cellStyle name="40% - Акцент5 8 5 3 3" xfId="18307"/>
    <cellStyle name="40% - Акцент5 8 5 4" xfId="18308"/>
    <cellStyle name="40% - Акцент5 8 5 4 2" xfId="18309"/>
    <cellStyle name="40% - Акцент5 8 5 5" xfId="18310"/>
    <cellStyle name="40% - Акцент5 8 6" xfId="18311"/>
    <cellStyle name="40% - Акцент5 8 6 2" xfId="18312"/>
    <cellStyle name="40% - Акцент5 8 6 2 2" xfId="18313"/>
    <cellStyle name="40% - Акцент5 8 6 3" xfId="18314"/>
    <cellStyle name="40% - Акцент5 8 7" xfId="18315"/>
    <cellStyle name="40% - Акцент5 8 7 2" xfId="18316"/>
    <cellStyle name="40% - Акцент5 8 7 2 2" xfId="18317"/>
    <cellStyle name="40% - Акцент5 8 7 3" xfId="18318"/>
    <cellStyle name="40% - Акцент5 8 8" xfId="18319"/>
    <cellStyle name="40% - Акцент5 8 8 2" xfId="18320"/>
    <cellStyle name="40% - Акцент5 8 9" xfId="18321"/>
    <cellStyle name="40% - Акцент5 80" xfId="18322"/>
    <cellStyle name="40% - Акцент5 80 2" xfId="18323"/>
    <cellStyle name="40% - Акцент5 80 2 2" xfId="18324"/>
    <cellStyle name="40% - Акцент5 80 2 2 2" xfId="18325"/>
    <cellStyle name="40% - Акцент5 80 2 3" xfId="18326"/>
    <cellStyle name="40% - Акцент5 80 3" xfId="18327"/>
    <cellStyle name="40% - Акцент5 80 3 2" xfId="18328"/>
    <cellStyle name="40% - Акцент5 80 3 2 2" xfId="18329"/>
    <cellStyle name="40% - Акцент5 80 3 3" xfId="18330"/>
    <cellStyle name="40% - Акцент5 80 4" xfId="18331"/>
    <cellStyle name="40% - Акцент5 80 4 2" xfId="18332"/>
    <cellStyle name="40% - Акцент5 80 5" xfId="18333"/>
    <cellStyle name="40% - Акцент5 81" xfId="18334"/>
    <cellStyle name="40% - Акцент5 81 2" xfId="18335"/>
    <cellStyle name="40% - Акцент5 81 2 2" xfId="18336"/>
    <cellStyle name="40% - Акцент5 81 2 2 2" xfId="18337"/>
    <cellStyle name="40% - Акцент5 81 2 3" xfId="18338"/>
    <cellStyle name="40% - Акцент5 81 3" xfId="18339"/>
    <cellStyle name="40% - Акцент5 81 3 2" xfId="18340"/>
    <cellStyle name="40% - Акцент5 81 3 2 2" xfId="18341"/>
    <cellStyle name="40% - Акцент5 81 3 3" xfId="18342"/>
    <cellStyle name="40% - Акцент5 81 4" xfId="18343"/>
    <cellStyle name="40% - Акцент5 81 4 2" xfId="18344"/>
    <cellStyle name="40% - Акцент5 81 5" xfId="18345"/>
    <cellStyle name="40% - Акцент5 82" xfId="18346"/>
    <cellStyle name="40% - Акцент5 82 2" xfId="18347"/>
    <cellStyle name="40% - Акцент5 82 2 2" xfId="18348"/>
    <cellStyle name="40% - Акцент5 82 2 2 2" xfId="18349"/>
    <cellStyle name="40% - Акцент5 82 2 3" xfId="18350"/>
    <cellStyle name="40% - Акцент5 82 3" xfId="18351"/>
    <cellStyle name="40% - Акцент5 82 3 2" xfId="18352"/>
    <cellStyle name="40% - Акцент5 82 3 2 2" xfId="18353"/>
    <cellStyle name="40% - Акцент5 82 3 3" xfId="18354"/>
    <cellStyle name="40% - Акцент5 82 4" xfId="18355"/>
    <cellStyle name="40% - Акцент5 82 4 2" xfId="18356"/>
    <cellStyle name="40% - Акцент5 82 5" xfId="18357"/>
    <cellStyle name="40% - Акцент5 83" xfId="18358"/>
    <cellStyle name="40% - Акцент5 83 2" xfId="18359"/>
    <cellStyle name="40% - Акцент5 83 2 2" xfId="18360"/>
    <cellStyle name="40% - Акцент5 83 2 2 2" xfId="18361"/>
    <cellStyle name="40% - Акцент5 83 2 3" xfId="18362"/>
    <cellStyle name="40% - Акцент5 83 3" xfId="18363"/>
    <cellStyle name="40% - Акцент5 83 3 2" xfId="18364"/>
    <cellStyle name="40% - Акцент5 83 3 2 2" xfId="18365"/>
    <cellStyle name="40% - Акцент5 83 3 3" xfId="18366"/>
    <cellStyle name="40% - Акцент5 83 4" xfId="18367"/>
    <cellStyle name="40% - Акцент5 83 4 2" xfId="18368"/>
    <cellStyle name="40% - Акцент5 83 5" xfId="18369"/>
    <cellStyle name="40% - Акцент5 84" xfId="18370"/>
    <cellStyle name="40% - Акцент5 84 2" xfId="18371"/>
    <cellStyle name="40% - Акцент5 84 2 2" xfId="18372"/>
    <cellStyle name="40% - Акцент5 84 2 2 2" xfId="18373"/>
    <cellStyle name="40% - Акцент5 84 2 3" xfId="18374"/>
    <cellStyle name="40% - Акцент5 84 3" xfId="18375"/>
    <cellStyle name="40% - Акцент5 84 3 2" xfId="18376"/>
    <cellStyle name="40% - Акцент5 84 3 2 2" xfId="18377"/>
    <cellStyle name="40% - Акцент5 84 3 3" xfId="18378"/>
    <cellStyle name="40% - Акцент5 84 4" xfId="18379"/>
    <cellStyle name="40% - Акцент5 84 4 2" xfId="18380"/>
    <cellStyle name="40% - Акцент5 84 5" xfId="18381"/>
    <cellStyle name="40% - Акцент5 85" xfId="18382"/>
    <cellStyle name="40% - Акцент5 85 2" xfId="18383"/>
    <cellStyle name="40% - Акцент5 85 2 2" xfId="18384"/>
    <cellStyle name="40% - Акцент5 85 2 2 2" xfId="18385"/>
    <cellStyle name="40% - Акцент5 85 2 3" xfId="18386"/>
    <cellStyle name="40% - Акцент5 85 3" xfId="18387"/>
    <cellStyle name="40% - Акцент5 85 3 2" xfId="18388"/>
    <cellStyle name="40% - Акцент5 85 3 2 2" xfId="18389"/>
    <cellStyle name="40% - Акцент5 85 3 3" xfId="18390"/>
    <cellStyle name="40% - Акцент5 85 4" xfId="18391"/>
    <cellStyle name="40% - Акцент5 85 4 2" xfId="18392"/>
    <cellStyle name="40% - Акцент5 85 5" xfId="18393"/>
    <cellStyle name="40% - Акцент5 86" xfId="18394"/>
    <cellStyle name="40% - Акцент5 86 2" xfId="18395"/>
    <cellStyle name="40% - Акцент5 86 2 2" xfId="18396"/>
    <cellStyle name="40% - Акцент5 86 2 2 2" xfId="18397"/>
    <cellStyle name="40% - Акцент5 86 2 3" xfId="18398"/>
    <cellStyle name="40% - Акцент5 86 3" xfId="18399"/>
    <cellStyle name="40% - Акцент5 86 3 2" xfId="18400"/>
    <cellStyle name="40% - Акцент5 86 3 2 2" xfId="18401"/>
    <cellStyle name="40% - Акцент5 86 3 3" xfId="18402"/>
    <cellStyle name="40% - Акцент5 86 4" xfId="18403"/>
    <cellStyle name="40% - Акцент5 86 4 2" xfId="18404"/>
    <cellStyle name="40% - Акцент5 86 5" xfId="18405"/>
    <cellStyle name="40% - Акцент5 87" xfId="18406"/>
    <cellStyle name="40% - Акцент5 87 2" xfId="18407"/>
    <cellStyle name="40% - Акцент5 87 2 2" xfId="18408"/>
    <cellStyle name="40% - Акцент5 87 2 2 2" xfId="18409"/>
    <cellStyle name="40% - Акцент5 87 2 3" xfId="18410"/>
    <cellStyle name="40% - Акцент5 87 3" xfId="18411"/>
    <cellStyle name="40% - Акцент5 87 3 2" xfId="18412"/>
    <cellStyle name="40% - Акцент5 87 3 2 2" xfId="18413"/>
    <cellStyle name="40% - Акцент5 87 3 3" xfId="18414"/>
    <cellStyle name="40% - Акцент5 87 4" xfId="18415"/>
    <cellStyle name="40% - Акцент5 87 4 2" xfId="18416"/>
    <cellStyle name="40% - Акцент5 87 5" xfId="18417"/>
    <cellStyle name="40% - Акцент5 88" xfId="18418"/>
    <cellStyle name="40% - Акцент5 88 2" xfId="18419"/>
    <cellStyle name="40% - Акцент5 88 2 2" xfId="18420"/>
    <cellStyle name="40% - Акцент5 88 3" xfId="18421"/>
    <cellStyle name="40% - Акцент5 89" xfId="18422"/>
    <cellStyle name="40% - Акцент5 89 2" xfId="18423"/>
    <cellStyle name="40% - Акцент5 89 2 2" xfId="18424"/>
    <cellStyle name="40% - Акцент5 89 3" xfId="18425"/>
    <cellStyle name="40% - Акцент5 9" xfId="18426"/>
    <cellStyle name="40% - Акцент5 9 2" xfId="18427"/>
    <cellStyle name="40% - Акцент5 9 2 2" xfId="18428"/>
    <cellStyle name="40% - Акцент5 9 2 2 2" xfId="18429"/>
    <cellStyle name="40% - Акцент5 9 2 2 2 2" xfId="18430"/>
    <cellStyle name="40% - Акцент5 9 2 2 3" xfId="18431"/>
    <cellStyle name="40% - Акцент5 9 2 3" xfId="18432"/>
    <cellStyle name="40% - Акцент5 9 2 3 2" xfId="18433"/>
    <cellStyle name="40% - Акцент5 9 2 3 2 2" xfId="18434"/>
    <cellStyle name="40% - Акцент5 9 2 3 3" xfId="18435"/>
    <cellStyle name="40% - Акцент5 9 2 4" xfId="18436"/>
    <cellStyle name="40% - Акцент5 9 2 4 2" xfId="18437"/>
    <cellStyle name="40% - Акцент5 9 2 5" xfId="18438"/>
    <cellStyle name="40% - Акцент5 9 3" xfId="18439"/>
    <cellStyle name="40% - Акцент5 9 3 2" xfId="18440"/>
    <cellStyle name="40% - Акцент5 9 3 2 2" xfId="18441"/>
    <cellStyle name="40% - Акцент5 9 3 2 2 2" xfId="18442"/>
    <cellStyle name="40% - Акцент5 9 3 2 3" xfId="18443"/>
    <cellStyle name="40% - Акцент5 9 3 3" xfId="18444"/>
    <cellStyle name="40% - Акцент5 9 3 3 2" xfId="18445"/>
    <cellStyle name="40% - Акцент5 9 3 3 2 2" xfId="18446"/>
    <cellStyle name="40% - Акцент5 9 3 3 3" xfId="18447"/>
    <cellStyle name="40% - Акцент5 9 3 4" xfId="18448"/>
    <cellStyle name="40% - Акцент5 9 3 4 2" xfId="18449"/>
    <cellStyle name="40% - Акцент5 9 3 5" xfId="18450"/>
    <cellStyle name="40% - Акцент5 9 4" xfId="18451"/>
    <cellStyle name="40% - Акцент5 9 4 2" xfId="18452"/>
    <cellStyle name="40% - Акцент5 9 4 2 2" xfId="18453"/>
    <cellStyle name="40% - Акцент5 9 4 2 2 2" xfId="18454"/>
    <cellStyle name="40% - Акцент5 9 4 2 3" xfId="18455"/>
    <cellStyle name="40% - Акцент5 9 4 3" xfId="18456"/>
    <cellStyle name="40% - Акцент5 9 4 3 2" xfId="18457"/>
    <cellStyle name="40% - Акцент5 9 4 3 2 2" xfId="18458"/>
    <cellStyle name="40% - Акцент5 9 4 3 3" xfId="18459"/>
    <cellStyle name="40% - Акцент5 9 4 4" xfId="18460"/>
    <cellStyle name="40% - Акцент5 9 4 4 2" xfId="18461"/>
    <cellStyle name="40% - Акцент5 9 4 5" xfId="18462"/>
    <cellStyle name="40% - Акцент5 9 5" xfId="18463"/>
    <cellStyle name="40% - Акцент5 9 5 2" xfId="18464"/>
    <cellStyle name="40% - Акцент5 9 5 2 2" xfId="18465"/>
    <cellStyle name="40% - Акцент5 9 5 2 2 2" xfId="18466"/>
    <cellStyle name="40% - Акцент5 9 5 2 3" xfId="18467"/>
    <cellStyle name="40% - Акцент5 9 5 3" xfId="18468"/>
    <cellStyle name="40% - Акцент5 9 5 3 2" xfId="18469"/>
    <cellStyle name="40% - Акцент5 9 5 3 2 2" xfId="18470"/>
    <cellStyle name="40% - Акцент5 9 5 3 3" xfId="18471"/>
    <cellStyle name="40% - Акцент5 9 5 4" xfId="18472"/>
    <cellStyle name="40% - Акцент5 9 5 4 2" xfId="18473"/>
    <cellStyle name="40% - Акцент5 9 5 5" xfId="18474"/>
    <cellStyle name="40% - Акцент5 9 6" xfId="18475"/>
    <cellStyle name="40% - Акцент5 9 6 2" xfId="18476"/>
    <cellStyle name="40% - Акцент5 9 6 2 2" xfId="18477"/>
    <cellStyle name="40% - Акцент5 9 6 3" xfId="18478"/>
    <cellStyle name="40% - Акцент5 9 7" xfId="18479"/>
    <cellStyle name="40% - Акцент5 9 7 2" xfId="18480"/>
    <cellStyle name="40% - Акцент5 9 7 2 2" xfId="18481"/>
    <cellStyle name="40% - Акцент5 9 7 3" xfId="18482"/>
    <cellStyle name="40% - Акцент5 9 8" xfId="18483"/>
    <cellStyle name="40% - Акцент5 9 8 2" xfId="18484"/>
    <cellStyle name="40% - Акцент5 9 9" xfId="18485"/>
    <cellStyle name="40% - Акцент5 90" xfId="18486"/>
    <cellStyle name="40% - Акцент5 90 2" xfId="18487"/>
    <cellStyle name="40% - Акцент5 90 2 2" xfId="18488"/>
    <cellStyle name="40% - Акцент5 90 3" xfId="18489"/>
    <cellStyle name="40% - Акцент5 91" xfId="18490"/>
    <cellStyle name="40% - Акцент5 91 2" xfId="18491"/>
    <cellStyle name="40% - Акцент5 91 2 2" xfId="18492"/>
    <cellStyle name="40% - Акцент5 91 3" xfId="18493"/>
    <cellStyle name="40% - Акцент5 92" xfId="18494"/>
    <cellStyle name="40% - Акцент5 92 2" xfId="18495"/>
    <cellStyle name="40% - Акцент5 92 2 2" xfId="18496"/>
    <cellStyle name="40% - Акцент5 92 3" xfId="18497"/>
    <cellStyle name="40% - Акцент5 93" xfId="18498"/>
    <cellStyle name="40% - Акцент5 93 2" xfId="18499"/>
    <cellStyle name="40% - Акцент5 93 2 2" xfId="18500"/>
    <cellStyle name="40% - Акцент5 93 3" xfId="18501"/>
    <cellStyle name="40% - Акцент5 94" xfId="18502"/>
    <cellStyle name="40% - Акцент5 94 2" xfId="18503"/>
    <cellStyle name="40% - Акцент5 94 2 2" xfId="18504"/>
    <cellStyle name="40% - Акцент5 94 3" xfId="18505"/>
    <cellStyle name="40% - Акцент5 95" xfId="18506"/>
    <cellStyle name="40% - Акцент5 95 2" xfId="18507"/>
    <cellStyle name="40% - Акцент5 95 2 2" xfId="18508"/>
    <cellStyle name="40% - Акцент5 95 3" xfId="18509"/>
    <cellStyle name="40% - Акцент5 96" xfId="18510"/>
    <cellStyle name="40% - Акцент5 96 2" xfId="18511"/>
    <cellStyle name="40% - Акцент5 96 2 2" xfId="18512"/>
    <cellStyle name="40% - Акцент5 96 3" xfId="18513"/>
    <cellStyle name="40% - Акцент5 97" xfId="18514"/>
    <cellStyle name="40% - Акцент5 97 2" xfId="18515"/>
    <cellStyle name="40% - Акцент5 97 2 2" xfId="18516"/>
    <cellStyle name="40% - Акцент5 97 3" xfId="18517"/>
    <cellStyle name="40% - Акцент5 98" xfId="18518"/>
    <cellStyle name="40% - Акцент5 98 2" xfId="18519"/>
    <cellStyle name="40% - Акцент5 98 2 2" xfId="18520"/>
    <cellStyle name="40% - Акцент5 98 3" xfId="18521"/>
    <cellStyle name="40% - Акцент5 99" xfId="18522"/>
    <cellStyle name="40% - Акцент5 99 2" xfId="18523"/>
    <cellStyle name="40% - Акцент5 99 2 2" xfId="18524"/>
    <cellStyle name="40% - Акцент5 99 3" xfId="18525"/>
    <cellStyle name="40% - Акцент6" xfId="18526" builtinId="51" customBuiltin="1"/>
    <cellStyle name="40% - Акцент6 10" xfId="18527"/>
    <cellStyle name="40% - Акцент6 10 2" xfId="18528"/>
    <cellStyle name="40% - Акцент6 10 2 2" xfId="18529"/>
    <cellStyle name="40% - Акцент6 10 2 2 2" xfId="18530"/>
    <cellStyle name="40% - Акцент6 10 2 3" xfId="18531"/>
    <cellStyle name="40% - Акцент6 10 3" xfId="18532"/>
    <cellStyle name="40% - Акцент6 10 3 2" xfId="18533"/>
    <cellStyle name="40% - Акцент6 10 3 2 2" xfId="18534"/>
    <cellStyle name="40% - Акцент6 10 3 3" xfId="18535"/>
    <cellStyle name="40% - Акцент6 10 4" xfId="18536"/>
    <cellStyle name="40% - Акцент6 10 4 2" xfId="18537"/>
    <cellStyle name="40% - Акцент6 10 5" xfId="18538"/>
    <cellStyle name="40% - Акцент6 100" xfId="18539"/>
    <cellStyle name="40% - Акцент6 100 2" xfId="18540"/>
    <cellStyle name="40% - Акцент6 100 2 2" xfId="18541"/>
    <cellStyle name="40% - Акцент6 100 3" xfId="18542"/>
    <cellStyle name="40% - Акцент6 101" xfId="18543"/>
    <cellStyle name="40% - Акцент6 101 2" xfId="18544"/>
    <cellStyle name="40% - Акцент6 101 2 2" xfId="18545"/>
    <cellStyle name="40% - Акцент6 101 3" xfId="18546"/>
    <cellStyle name="40% - Акцент6 102" xfId="18547"/>
    <cellStyle name="40% - Акцент6 102 2" xfId="18548"/>
    <cellStyle name="40% - Акцент6 102 2 2" xfId="18549"/>
    <cellStyle name="40% - Акцент6 102 3" xfId="18550"/>
    <cellStyle name="40% - Акцент6 103" xfId="18551"/>
    <cellStyle name="40% - Акцент6 103 2" xfId="18552"/>
    <cellStyle name="40% - Акцент6 103 2 2" xfId="18553"/>
    <cellStyle name="40% - Акцент6 103 3" xfId="18554"/>
    <cellStyle name="40% - Акцент6 104" xfId="18555"/>
    <cellStyle name="40% - Акцент6 104 2" xfId="18556"/>
    <cellStyle name="40% - Акцент6 104 2 2" xfId="18557"/>
    <cellStyle name="40% - Акцент6 104 3" xfId="18558"/>
    <cellStyle name="40% - Акцент6 105" xfId="18559"/>
    <cellStyle name="40% - Акцент6 105 2" xfId="18560"/>
    <cellStyle name="40% - Акцент6 105 2 2" xfId="18561"/>
    <cellStyle name="40% - Акцент6 105 3" xfId="18562"/>
    <cellStyle name="40% - Акцент6 106" xfId="18563"/>
    <cellStyle name="40% - Акцент6 106 2" xfId="18564"/>
    <cellStyle name="40% - Акцент6 106 2 2" xfId="18565"/>
    <cellStyle name="40% - Акцент6 106 3" xfId="18566"/>
    <cellStyle name="40% - Акцент6 107" xfId="18567"/>
    <cellStyle name="40% - Акцент6 107 2" xfId="18568"/>
    <cellStyle name="40% - Акцент6 107 2 2" xfId="18569"/>
    <cellStyle name="40% - Акцент6 107 3" xfId="18570"/>
    <cellStyle name="40% - Акцент6 108" xfId="18571"/>
    <cellStyle name="40% - Акцент6 108 2" xfId="18572"/>
    <cellStyle name="40% - Акцент6 108 2 2" xfId="18573"/>
    <cellStyle name="40% - Акцент6 108 3" xfId="18574"/>
    <cellStyle name="40% - Акцент6 109" xfId="18575"/>
    <cellStyle name="40% - Акцент6 109 2" xfId="18576"/>
    <cellStyle name="40% - Акцент6 109 2 2" xfId="18577"/>
    <cellStyle name="40% - Акцент6 109 3" xfId="18578"/>
    <cellStyle name="40% - Акцент6 11" xfId="18579"/>
    <cellStyle name="40% - Акцент6 11 2" xfId="18580"/>
    <cellStyle name="40% - Акцент6 11 2 2" xfId="18581"/>
    <cellStyle name="40% - Акцент6 11 2 2 2" xfId="18582"/>
    <cellStyle name="40% - Акцент6 11 2 3" xfId="18583"/>
    <cellStyle name="40% - Акцент6 11 3" xfId="18584"/>
    <cellStyle name="40% - Акцент6 11 3 2" xfId="18585"/>
    <cellStyle name="40% - Акцент6 11 3 2 2" xfId="18586"/>
    <cellStyle name="40% - Акцент6 11 3 3" xfId="18587"/>
    <cellStyle name="40% - Акцент6 11 4" xfId="18588"/>
    <cellStyle name="40% - Акцент6 11 4 2" xfId="18589"/>
    <cellStyle name="40% - Акцент6 11 5" xfId="18590"/>
    <cellStyle name="40% - Акцент6 110" xfId="18591"/>
    <cellStyle name="40% - Акцент6 110 2" xfId="18592"/>
    <cellStyle name="40% - Акцент6 110 2 2" xfId="18593"/>
    <cellStyle name="40% - Акцент6 110 3" xfId="18594"/>
    <cellStyle name="40% - Акцент6 111" xfId="18595"/>
    <cellStyle name="40% - Акцент6 111 2" xfId="18596"/>
    <cellStyle name="40% - Акцент6 111 2 2" xfId="18597"/>
    <cellStyle name="40% - Акцент6 111 3" xfId="18598"/>
    <cellStyle name="40% - Акцент6 112" xfId="18599"/>
    <cellStyle name="40% - Акцент6 112 2" xfId="18600"/>
    <cellStyle name="40% - Акцент6 112 2 2" xfId="18601"/>
    <cellStyle name="40% - Акцент6 112 3" xfId="18602"/>
    <cellStyle name="40% - Акцент6 113" xfId="18603"/>
    <cellStyle name="40% - Акцент6 113 2" xfId="18604"/>
    <cellStyle name="40% - Акцент6 113 2 2" xfId="18605"/>
    <cellStyle name="40% - Акцент6 113 3" xfId="18606"/>
    <cellStyle name="40% - Акцент6 114" xfId="18607"/>
    <cellStyle name="40% - Акцент6 114 2" xfId="18608"/>
    <cellStyle name="40% - Акцент6 114 2 2" xfId="18609"/>
    <cellStyle name="40% - Акцент6 114 3" xfId="18610"/>
    <cellStyle name="40% - Акцент6 115" xfId="18611"/>
    <cellStyle name="40% - Акцент6 115 2" xfId="18612"/>
    <cellStyle name="40% - Акцент6 115 2 2" xfId="18613"/>
    <cellStyle name="40% - Акцент6 115 3" xfId="18614"/>
    <cellStyle name="40% - Акцент6 116" xfId="18615"/>
    <cellStyle name="40% - Акцент6 116 2" xfId="18616"/>
    <cellStyle name="40% - Акцент6 116 2 2" xfId="18617"/>
    <cellStyle name="40% - Акцент6 116 3" xfId="18618"/>
    <cellStyle name="40% - Акцент6 117" xfId="18619"/>
    <cellStyle name="40% - Акцент6 117 2" xfId="18620"/>
    <cellStyle name="40% - Акцент6 117 2 2" xfId="18621"/>
    <cellStyle name="40% - Акцент6 117 3" xfId="18622"/>
    <cellStyle name="40% - Акцент6 118" xfId="18623"/>
    <cellStyle name="40% - Акцент6 118 2" xfId="18624"/>
    <cellStyle name="40% - Акцент6 118 2 2" xfId="18625"/>
    <cellStyle name="40% - Акцент6 118 3" xfId="18626"/>
    <cellStyle name="40% - Акцент6 119" xfId="18627"/>
    <cellStyle name="40% - Акцент6 119 2" xfId="18628"/>
    <cellStyle name="40% - Акцент6 119 2 2" xfId="18629"/>
    <cellStyle name="40% - Акцент6 119 3" xfId="18630"/>
    <cellStyle name="40% - Акцент6 12" xfId="18631"/>
    <cellStyle name="40% - Акцент6 12 2" xfId="18632"/>
    <cellStyle name="40% - Акцент6 12 2 2" xfId="18633"/>
    <cellStyle name="40% - Акцент6 12 2 2 2" xfId="18634"/>
    <cellStyle name="40% - Акцент6 12 2 3" xfId="18635"/>
    <cellStyle name="40% - Акцент6 12 3" xfId="18636"/>
    <cellStyle name="40% - Акцент6 12 3 2" xfId="18637"/>
    <cellStyle name="40% - Акцент6 12 3 2 2" xfId="18638"/>
    <cellStyle name="40% - Акцент6 12 3 3" xfId="18639"/>
    <cellStyle name="40% - Акцент6 12 4" xfId="18640"/>
    <cellStyle name="40% - Акцент6 12 4 2" xfId="18641"/>
    <cellStyle name="40% - Акцент6 12 5" xfId="18642"/>
    <cellStyle name="40% - Акцент6 120" xfId="18643"/>
    <cellStyle name="40% - Акцент6 120 2" xfId="18644"/>
    <cellStyle name="40% - Акцент6 120 2 2" xfId="18645"/>
    <cellStyle name="40% - Акцент6 120 3" xfId="18646"/>
    <cellStyle name="40% - Акцент6 121" xfId="18647"/>
    <cellStyle name="40% - Акцент6 121 2" xfId="18648"/>
    <cellStyle name="40% - Акцент6 121 2 2" xfId="18649"/>
    <cellStyle name="40% - Акцент6 121 3" xfId="18650"/>
    <cellStyle name="40% - Акцент6 122" xfId="18651"/>
    <cellStyle name="40% - Акцент6 122 2" xfId="18652"/>
    <cellStyle name="40% - Акцент6 122 2 2" xfId="18653"/>
    <cellStyle name="40% - Акцент6 122 3" xfId="18654"/>
    <cellStyle name="40% - Акцент6 123" xfId="18655"/>
    <cellStyle name="40% - Акцент6 123 2" xfId="18656"/>
    <cellStyle name="40% - Акцент6 123 2 2" xfId="18657"/>
    <cellStyle name="40% - Акцент6 123 3" xfId="18658"/>
    <cellStyle name="40% - Акцент6 124" xfId="18659"/>
    <cellStyle name="40% - Акцент6 124 2" xfId="18660"/>
    <cellStyle name="40% - Акцент6 124 2 2" xfId="18661"/>
    <cellStyle name="40% - Акцент6 124 3" xfId="18662"/>
    <cellStyle name="40% - Акцент6 125" xfId="18663"/>
    <cellStyle name="40% - Акцент6 125 2" xfId="18664"/>
    <cellStyle name="40% - Акцент6 125 2 2" xfId="18665"/>
    <cellStyle name="40% - Акцент6 125 3" xfId="18666"/>
    <cellStyle name="40% - Акцент6 126" xfId="18667"/>
    <cellStyle name="40% - Акцент6 126 2" xfId="18668"/>
    <cellStyle name="40% - Акцент6 126 2 2" xfId="18669"/>
    <cellStyle name="40% - Акцент6 126 3" xfId="18670"/>
    <cellStyle name="40% - Акцент6 127" xfId="18671"/>
    <cellStyle name="40% - Акцент6 127 2" xfId="18672"/>
    <cellStyle name="40% - Акцент6 127 2 2" xfId="18673"/>
    <cellStyle name="40% - Акцент6 127 3" xfId="18674"/>
    <cellStyle name="40% - Акцент6 128" xfId="18675"/>
    <cellStyle name="40% - Акцент6 128 2" xfId="18676"/>
    <cellStyle name="40% - Акцент6 128 2 2" xfId="18677"/>
    <cellStyle name="40% - Акцент6 128 3" xfId="18678"/>
    <cellStyle name="40% - Акцент6 129" xfId="18679"/>
    <cellStyle name="40% - Акцент6 129 2" xfId="18680"/>
    <cellStyle name="40% - Акцент6 129 2 2" xfId="18681"/>
    <cellStyle name="40% - Акцент6 129 3" xfId="18682"/>
    <cellStyle name="40% - Акцент6 13" xfId="18683"/>
    <cellStyle name="40% - Акцент6 13 2" xfId="18684"/>
    <cellStyle name="40% - Акцент6 13 2 2" xfId="18685"/>
    <cellStyle name="40% - Акцент6 13 2 2 2" xfId="18686"/>
    <cellStyle name="40% - Акцент6 13 2 3" xfId="18687"/>
    <cellStyle name="40% - Акцент6 13 3" xfId="18688"/>
    <cellStyle name="40% - Акцент6 13 3 2" xfId="18689"/>
    <cellStyle name="40% - Акцент6 13 3 2 2" xfId="18690"/>
    <cellStyle name="40% - Акцент6 13 3 3" xfId="18691"/>
    <cellStyle name="40% - Акцент6 13 4" xfId="18692"/>
    <cellStyle name="40% - Акцент6 13 4 2" xfId="18693"/>
    <cellStyle name="40% - Акцент6 13 5" xfId="18694"/>
    <cellStyle name="40% - Акцент6 130" xfId="18695"/>
    <cellStyle name="40% - Акцент6 130 2" xfId="18696"/>
    <cellStyle name="40% - Акцент6 130 2 2" xfId="18697"/>
    <cellStyle name="40% - Акцент6 130 3" xfId="18698"/>
    <cellStyle name="40% - Акцент6 131" xfId="18699"/>
    <cellStyle name="40% - Акцент6 131 2" xfId="18700"/>
    <cellStyle name="40% - Акцент6 131 2 2" xfId="18701"/>
    <cellStyle name="40% - Акцент6 131 3" xfId="18702"/>
    <cellStyle name="40% - Акцент6 132" xfId="18703"/>
    <cellStyle name="40% - Акцент6 132 2" xfId="18704"/>
    <cellStyle name="40% - Акцент6 132 2 2" xfId="18705"/>
    <cellStyle name="40% - Акцент6 132 3" xfId="18706"/>
    <cellStyle name="40% - Акцент6 133" xfId="18707"/>
    <cellStyle name="40% - Акцент6 133 2" xfId="18708"/>
    <cellStyle name="40% - Акцент6 133 2 2" xfId="18709"/>
    <cellStyle name="40% - Акцент6 133 3" xfId="18710"/>
    <cellStyle name="40% - Акцент6 134" xfId="18711"/>
    <cellStyle name="40% - Акцент6 134 2" xfId="18712"/>
    <cellStyle name="40% - Акцент6 134 2 2" xfId="18713"/>
    <cellStyle name="40% - Акцент6 134 3" xfId="18714"/>
    <cellStyle name="40% - Акцент6 135" xfId="18715"/>
    <cellStyle name="40% - Акцент6 135 2" xfId="18716"/>
    <cellStyle name="40% - Акцент6 135 2 2" xfId="18717"/>
    <cellStyle name="40% - Акцент6 135 3" xfId="18718"/>
    <cellStyle name="40% - Акцент6 136" xfId="18719"/>
    <cellStyle name="40% - Акцент6 136 2" xfId="18720"/>
    <cellStyle name="40% - Акцент6 136 2 2" xfId="18721"/>
    <cellStyle name="40% - Акцент6 136 3" xfId="18722"/>
    <cellStyle name="40% - Акцент6 137" xfId="18723"/>
    <cellStyle name="40% - Акцент6 138" xfId="18724"/>
    <cellStyle name="40% - Акцент6 14" xfId="18725"/>
    <cellStyle name="40% - Акцент6 14 2" xfId="18726"/>
    <cellStyle name="40% - Акцент6 14 2 2" xfId="18727"/>
    <cellStyle name="40% - Акцент6 14 2 2 2" xfId="18728"/>
    <cellStyle name="40% - Акцент6 14 2 3" xfId="18729"/>
    <cellStyle name="40% - Акцент6 14 3" xfId="18730"/>
    <cellStyle name="40% - Акцент6 14 3 2" xfId="18731"/>
    <cellStyle name="40% - Акцент6 14 3 2 2" xfId="18732"/>
    <cellStyle name="40% - Акцент6 14 3 3" xfId="18733"/>
    <cellStyle name="40% - Акцент6 14 4" xfId="18734"/>
    <cellStyle name="40% - Акцент6 14 4 2" xfId="18735"/>
    <cellStyle name="40% - Акцент6 14 5" xfId="18736"/>
    <cellStyle name="40% - Акцент6 15" xfId="18737"/>
    <cellStyle name="40% - Акцент6 15 2" xfId="18738"/>
    <cellStyle name="40% - Акцент6 15 2 2" xfId="18739"/>
    <cellStyle name="40% - Акцент6 15 2 2 2" xfId="18740"/>
    <cellStyle name="40% - Акцент6 15 2 3" xfId="18741"/>
    <cellStyle name="40% - Акцент6 15 3" xfId="18742"/>
    <cellStyle name="40% - Акцент6 15 3 2" xfId="18743"/>
    <cellStyle name="40% - Акцент6 15 3 2 2" xfId="18744"/>
    <cellStyle name="40% - Акцент6 15 3 3" xfId="18745"/>
    <cellStyle name="40% - Акцент6 15 4" xfId="18746"/>
    <cellStyle name="40% - Акцент6 15 4 2" xfId="18747"/>
    <cellStyle name="40% - Акцент6 15 5" xfId="18748"/>
    <cellStyle name="40% - Акцент6 16" xfId="18749"/>
    <cellStyle name="40% - Акцент6 16 2" xfId="18750"/>
    <cellStyle name="40% - Акцент6 16 2 2" xfId="18751"/>
    <cellStyle name="40% - Акцент6 16 2 2 2" xfId="18752"/>
    <cellStyle name="40% - Акцент6 16 2 3" xfId="18753"/>
    <cellStyle name="40% - Акцент6 16 3" xfId="18754"/>
    <cellStyle name="40% - Акцент6 16 3 2" xfId="18755"/>
    <cellStyle name="40% - Акцент6 16 3 2 2" xfId="18756"/>
    <cellStyle name="40% - Акцент6 16 3 3" xfId="18757"/>
    <cellStyle name="40% - Акцент6 16 4" xfId="18758"/>
    <cellStyle name="40% - Акцент6 16 4 2" xfId="18759"/>
    <cellStyle name="40% - Акцент6 16 5" xfId="18760"/>
    <cellStyle name="40% - Акцент6 17" xfId="18761"/>
    <cellStyle name="40% - Акцент6 17 2" xfId="18762"/>
    <cellStyle name="40% - Акцент6 17 2 2" xfId="18763"/>
    <cellStyle name="40% - Акцент6 17 2 2 2" xfId="18764"/>
    <cellStyle name="40% - Акцент6 17 2 3" xfId="18765"/>
    <cellStyle name="40% - Акцент6 17 3" xfId="18766"/>
    <cellStyle name="40% - Акцент6 17 3 2" xfId="18767"/>
    <cellStyle name="40% - Акцент6 17 3 2 2" xfId="18768"/>
    <cellStyle name="40% - Акцент6 17 3 3" xfId="18769"/>
    <cellStyle name="40% - Акцент6 17 4" xfId="18770"/>
    <cellStyle name="40% - Акцент6 17 4 2" xfId="18771"/>
    <cellStyle name="40% - Акцент6 17 5" xfId="18772"/>
    <cellStyle name="40% - Акцент6 18" xfId="18773"/>
    <cellStyle name="40% - Акцент6 18 2" xfId="18774"/>
    <cellStyle name="40% - Акцент6 18 2 2" xfId="18775"/>
    <cellStyle name="40% - Акцент6 18 2 2 2" xfId="18776"/>
    <cellStyle name="40% - Акцент6 18 2 3" xfId="18777"/>
    <cellStyle name="40% - Акцент6 18 3" xfId="18778"/>
    <cellStyle name="40% - Акцент6 18 3 2" xfId="18779"/>
    <cellStyle name="40% - Акцент6 18 3 2 2" xfId="18780"/>
    <cellStyle name="40% - Акцент6 18 3 3" xfId="18781"/>
    <cellStyle name="40% - Акцент6 18 4" xfId="18782"/>
    <cellStyle name="40% - Акцент6 18 4 2" xfId="18783"/>
    <cellStyle name="40% - Акцент6 18 5" xfId="18784"/>
    <cellStyle name="40% - Акцент6 19" xfId="18785"/>
    <cellStyle name="40% - Акцент6 19 2" xfId="18786"/>
    <cellStyle name="40% - Акцент6 19 2 2" xfId="18787"/>
    <cellStyle name="40% - Акцент6 19 2 2 2" xfId="18788"/>
    <cellStyle name="40% - Акцент6 19 2 3" xfId="18789"/>
    <cellStyle name="40% - Акцент6 19 3" xfId="18790"/>
    <cellStyle name="40% - Акцент6 19 3 2" xfId="18791"/>
    <cellStyle name="40% - Акцент6 19 3 2 2" xfId="18792"/>
    <cellStyle name="40% - Акцент6 19 3 3" xfId="18793"/>
    <cellStyle name="40% - Акцент6 19 4" xfId="18794"/>
    <cellStyle name="40% - Акцент6 19 4 2" xfId="18795"/>
    <cellStyle name="40% - Акцент6 19 5" xfId="18796"/>
    <cellStyle name="40% - Акцент6 2" xfId="18797"/>
    <cellStyle name="40% - Акцент6 2 10" xfId="18798"/>
    <cellStyle name="40% - Акцент6 2 10 2" xfId="18799"/>
    <cellStyle name="40% - Акцент6 2 10 2 2" xfId="18800"/>
    <cellStyle name="40% - Акцент6 2 10 3" xfId="18801"/>
    <cellStyle name="40% - Акцент6 2 11" xfId="18802"/>
    <cellStyle name="40% - Акцент6 2 11 2" xfId="18803"/>
    <cellStyle name="40% - Акцент6 2 11 2 2" xfId="18804"/>
    <cellStyle name="40% - Акцент6 2 11 3" xfId="18805"/>
    <cellStyle name="40% - Акцент6 2 12" xfId="18806"/>
    <cellStyle name="40% - Акцент6 2 12 2" xfId="18807"/>
    <cellStyle name="40% - Акцент6 2 12 2 2" xfId="18808"/>
    <cellStyle name="40% - Акцент6 2 12 3" xfId="18809"/>
    <cellStyle name="40% - Акцент6 2 13" xfId="18810"/>
    <cellStyle name="40% - Акцент6 2 13 2" xfId="18811"/>
    <cellStyle name="40% - Акцент6 2 13 2 2" xfId="18812"/>
    <cellStyle name="40% - Акцент6 2 13 3" xfId="18813"/>
    <cellStyle name="40% - Акцент6 2 14" xfId="18814"/>
    <cellStyle name="40% - Акцент6 2 14 2" xfId="18815"/>
    <cellStyle name="40% - Акцент6 2 14 2 2" xfId="18816"/>
    <cellStyle name="40% - Акцент6 2 14 3" xfId="18817"/>
    <cellStyle name="40% - Акцент6 2 15" xfId="18818"/>
    <cellStyle name="40% - Акцент6 2 15 2" xfId="18819"/>
    <cellStyle name="40% - Акцент6 2 15 2 2" xfId="18820"/>
    <cellStyle name="40% - Акцент6 2 15 3" xfId="18821"/>
    <cellStyle name="40% - Акцент6 2 16" xfId="18822"/>
    <cellStyle name="40% - Акцент6 2 16 2" xfId="18823"/>
    <cellStyle name="40% - Акцент6 2 16 2 2" xfId="18824"/>
    <cellStyle name="40% - Акцент6 2 16 3" xfId="18825"/>
    <cellStyle name="40% - Акцент6 2 17" xfId="18826"/>
    <cellStyle name="40% - Акцент6 2 17 2" xfId="18827"/>
    <cellStyle name="40% - Акцент6 2 17 2 2" xfId="18828"/>
    <cellStyle name="40% - Акцент6 2 17 3" xfId="18829"/>
    <cellStyle name="40% - Акцент6 2 18" xfId="18830"/>
    <cellStyle name="40% - Акцент6 2 18 2" xfId="18831"/>
    <cellStyle name="40% - Акцент6 2 18 2 2" xfId="18832"/>
    <cellStyle name="40% - Акцент6 2 18 3" xfId="18833"/>
    <cellStyle name="40% - Акцент6 2 19" xfId="18834"/>
    <cellStyle name="40% - Акцент6 2 19 2" xfId="18835"/>
    <cellStyle name="40% - Акцент6 2 19 2 2" xfId="18836"/>
    <cellStyle name="40% - Акцент6 2 19 3" xfId="18837"/>
    <cellStyle name="40% - Акцент6 2 2" xfId="18838"/>
    <cellStyle name="40% - Акцент6 2 2 2" xfId="18839"/>
    <cellStyle name="40% - Акцент6 2 2 2 2" xfId="18840"/>
    <cellStyle name="40% - Акцент6 2 2 2 2 2" xfId="18841"/>
    <cellStyle name="40% - Акцент6 2 2 2 3" xfId="18842"/>
    <cellStyle name="40% - Акцент6 2 2 3" xfId="18843"/>
    <cellStyle name="40% - Акцент6 2 2 3 2" xfId="18844"/>
    <cellStyle name="40% - Акцент6 2 2 3 2 2" xfId="18845"/>
    <cellStyle name="40% - Акцент6 2 2 3 3" xfId="18846"/>
    <cellStyle name="40% - Акцент6 2 2 4" xfId="18847"/>
    <cellStyle name="40% - Акцент6 2 2 4 2" xfId="18848"/>
    <cellStyle name="40% - Акцент6 2 2 5" xfId="18849"/>
    <cellStyle name="40% - Акцент6 2 20" xfId="18850"/>
    <cellStyle name="40% - Акцент6 2 20 2" xfId="18851"/>
    <cellStyle name="40% - Акцент6 2 20 2 2" xfId="18852"/>
    <cellStyle name="40% - Акцент6 2 20 3" xfId="18853"/>
    <cellStyle name="40% - Акцент6 2 21" xfId="18854"/>
    <cellStyle name="40% - Акцент6 2 21 2" xfId="18855"/>
    <cellStyle name="40% - Акцент6 2 21 2 2" xfId="18856"/>
    <cellStyle name="40% - Акцент6 2 21 3" xfId="18857"/>
    <cellStyle name="40% - Акцент6 2 22" xfId="18858"/>
    <cellStyle name="40% - Акцент6 2 22 2" xfId="18859"/>
    <cellStyle name="40% - Акцент6 2 22 2 2" xfId="18860"/>
    <cellStyle name="40% - Акцент6 2 22 3" xfId="18861"/>
    <cellStyle name="40% - Акцент6 2 23" xfId="18862"/>
    <cellStyle name="40% - Акцент6 2 23 2" xfId="18863"/>
    <cellStyle name="40% - Акцент6 2 23 2 2" xfId="18864"/>
    <cellStyle name="40% - Акцент6 2 23 3" xfId="18865"/>
    <cellStyle name="40% - Акцент6 2 24" xfId="18866"/>
    <cellStyle name="40% - Акцент6 2 24 2" xfId="18867"/>
    <cellStyle name="40% - Акцент6 2 24 2 2" xfId="18868"/>
    <cellStyle name="40% - Акцент6 2 24 3" xfId="18869"/>
    <cellStyle name="40% - Акцент6 2 25" xfId="18870"/>
    <cellStyle name="40% - Акцент6 2 25 2" xfId="18871"/>
    <cellStyle name="40% - Акцент6 2 26" xfId="18872"/>
    <cellStyle name="40% - Акцент6 2 3" xfId="18873"/>
    <cellStyle name="40% - Акцент6 2 3 2" xfId="18874"/>
    <cellStyle name="40% - Акцент6 2 3 2 2" xfId="18875"/>
    <cellStyle name="40% - Акцент6 2 3 2 2 2" xfId="18876"/>
    <cellStyle name="40% - Акцент6 2 3 2 3" xfId="18877"/>
    <cellStyle name="40% - Акцент6 2 3 3" xfId="18878"/>
    <cellStyle name="40% - Акцент6 2 3 3 2" xfId="18879"/>
    <cellStyle name="40% - Акцент6 2 3 3 2 2" xfId="18880"/>
    <cellStyle name="40% - Акцент6 2 3 3 3" xfId="18881"/>
    <cellStyle name="40% - Акцент6 2 3 4" xfId="18882"/>
    <cellStyle name="40% - Акцент6 2 3 4 2" xfId="18883"/>
    <cellStyle name="40% - Акцент6 2 3 5" xfId="18884"/>
    <cellStyle name="40% - Акцент6 2 4" xfId="18885"/>
    <cellStyle name="40% - Акцент6 2 4 2" xfId="18886"/>
    <cellStyle name="40% - Акцент6 2 4 2 2" xfId="18887"/>
    <cellStyle name="40% - Акцент6 2 4 2 2 2" xfId="18888"/>
    <cellStyle name="40% - Акцент6 2 4 2 3" xfId="18889"/>
    <cellStyle name="40% - Акцент6 2 4 3" xfId="18890"/>
    <cellStyle name="40% - Акцент6 2 4 3 2" xfId="18891"/>
    <cellStyle name="40% - Акцент6 2 4 3 2 2" xfId="18892"/>
    <cellStyle name="40% - Акцент6 2 4 3 3" xfId="18893"/>
    <cellStyle name="40% - Акцент6 2 4 4" xfId="18894"/>
    <cellStyle name="40% - Акцент6 2 4 4 2" xfId="18895"/>
    <cellStyle name="40% - Акцент6 2 4 5" xfId="18896"/>
    <cellStyle name="40% - Акцент6 2 5" xfId="18897"/>
    <cellStyle name="40% - Акцент6 2 5 2" xfId="18898"/>
    <cellStyle name="40% - Акцент6 2 5 2 2" xfId="18899"/>
    <cellStyle name="40% - Акцент6 2 5 2 2 2" xfId="18900"/>
    <cellStyle name="40% - Акцент6 2 5 2 3" xfId="18901"/>
    <cellStyle name="40% - Акцент6 2 5 3" xfId="18902"/>
    <cellStyle name="40% - Акцент6 2 5 3 2" xfId="18903"/>
    <cellStyle name="40% - Акцент6 2 5 3 2 2" xfId="18904"/>
    <cellStyle name="40% - Акцент6 2 5 3 3" xfId="18905"/>
    <cellStyle name="40% - Акцент6 2 5 4" xfId="18906"/>
    <cellStyle name="40% - Акцент6 2 5 4 2" xfId="18907"/>
    <cellStyle name="40% - Акцент6 2 5 5" xfId="18908"/>
    <cellStyle name="40% - Акцент6 2 6" xfId="18909"/>
    <cellStyle name="40% - Акцент6 2 6 2" xfId="18910"/>
    <cellStyle name="40% - Акцент6 2 6 2 2" xfId="18911"/>
    <cellStyle name="40% - Акцент6 2 6 3" xfId="18912"/>
    <cellStyle name="40% - Акцент6 2 7" xfId="18913"/>
    <cellStyle name="40% - Акцент6 2 7 2" xfId="18914"/>
    <cellStyle name="40% - Акцент6 2 7 2 2" xfId="18915"/>
    <cellStyle name="40% - Акцент6 2 7 3" xfId="18916"/>
    <cellStyle name="40% - Акцент6 2 8" xfId="18917"/>
    <cellStyle name="40% - Акцент6 2 8 2" xfId="18918"/>
    <cellStyle name="40% - Акцент6 2 8 2 2" xfId="18919"/>
    <cellStyle name="40% - Акцент6 2 8 3" xfId="18920"/>
    <cellStyle name="40% - Акцент6 2 9" xfId="18921"/>
    <cellStyle name="40% - Акцент6 2 9 2" xfId="18922"/>
    <cellStyle name="40% - Акцент6 2 9 2 2" xfId="18923"/>
    <cellStyle name="40% - Акцент6 2 9 3" xfId="18924"/>
    <cellStyle name="40% - Акцент6 20" xfId="18925"/>
    <cellStyle name="40% - Акцент6 20 2" xfId="18926"/>
    <cellStyle name="40% - Акцент6 20 2 2" xfId="18927"/>
    <cellStyle name="40% - Акцент6 20 2 2 2" xfId="18928"/>
    <cellStyle name="40% - Акцент6 20 2 3" xfId="18929"/>
    <cellStyle name="40% - Акцент6 20 3" xfId="18930"/>
    <cellStyle name="40% - Акцент6 20 3 2" xfId="18931"/>
    <cellStyle name="40% - Акцент6 20 3 2 2" xfId="18932"/>
    <cellStyle name="40% - Акцент6 20 3 3" xfId="18933"/>
    <cellStyle name="40% - Акцент6 20 4" xfId="18934"/>
    <cellStyle name="40% - Акцент6 20 4 2" xfId="18935"/>
    <cellStyle name="40% - Акцент6 20 5" xfId="18936"/>
    <cellStyle name="40% - Акцент6 21" xfId="18937"/>
    <cellStyle name="40% - Акцент6 21 2" xfId="18938"/>
    <cellStyle name="40% - Акцент6 21 2 2" xfId="18939"/>
    <cellStyle name="40% - Акцент6 21 2 2 2" xfId="18940"/>
    <cellStyle name="40% - Акцент6 21 2 3" xfId="18941"/>
    <cellStyle name="40% - Акцент6 21 3" xfId="18942"/>
    <cellStyle name="40% - Акцент6 21 3 2" xfId="18943"/>
    <cellStyle name="40% - Акцент6 21 3 2 2" xfId="18944"/>
    <cellStyle name="40% - Акцент6 21 3 3" xfId="18945"/>
    <cellStyle name="40% - Акцент6 21 4" xfId="18946"/>
    <cellStyle name="40% - Акцент6 21 4 2" xfId="18947"/>
    <cellStyle name="40% - Акцент6 21 5" xfId="18948"/>
    <cellStyle name="40% - Акцент6 22" xfId="18949"/>
    <cellStyle name="40% - Акцент6 22 2" xfId="18950"/>
    <cellStyle name="40% - Акцент6 22 2 2" xfId="18951"/>
    <cellStyle name="40% - Акцент6 22 2 2 2" xfId="18952"/>
    <cellStyle name="40% - Акцент6 22 2 3" xfId="18953"/>
    <cellStyle name="40% - Акцент6 22 3" xfId="18954"/>
    <cellStyle name="40% - Акцент6 22 3 2" xfId="18955"/>
    <cellStyle name="40% - Акцент6 22 3 2 2" xfId="18956"/>
    <cellStyle name="40% - Акцент6 22 3 3" xfId="18957"/>
    <cellStyle name="40% - Акцент6 22 4" xfId="18958"/>
    <cellStyle name="40% - Акцент6 22 4 2" xfId="18959"/>
    <cellStyle name="40% - Акцент6 22 5" xfId="18960"/>
    <cellStyle name="40% - Акцент6 23" xfId="18961"/>
    <cellStyle name="40% - Акцент6 23 2" xfId="18962"/>
    <cellStyle name="40% - Акцент6 23 2 2" xfId="18963"/>
    <cellStyle name="40% - Акцент6 23 2 2 2" xfId="18964"/>
    <cellStyle name="40% - Акцент6 23 2 3" xfId="18965"/>
    <cellStyle name="40% - Акцент6 23 3" xfId="18966"/>
    <cellStyle name="40% - Акцент6 23 3 2" xfId="18967"/>
    <cellStyle name="40% - Акцент6 23 3 2 2" xfId="18968"/>
    <cellStyle name="40% - Акцент6 23 3 3" xfId="18969"/>
    <cellStyle name="40% - Акцент6 23 4" xfId="18970"/>
    <cellStyle name="40% - Акцент6 23 4 2" xfId="18971"/>
    <cellStyle name="40% - Акцент6 23 5" xfId="18972"/>
    <cellStyle name="40% - Акцент6 24" xfId="18973"/>
    <cellStyle name="40% - Акцент6 24 2" xfId="18974"/>
    <cellStyle name="40% - Акцент6 24 2 2" xfId="18975"/>
    <cellStyle name="40% - Акцент6 24 2 2 2" xfId="18976"/>
    <cellStyle name="40% - Акцент6 24 2 3" xfId="18977"/>
    <cellStyle name="40% - Акцент6 24 3" xfId="18978"/>
    <cellStyle name="40% - Акцент6 24 3 2" xfId="18979"/>
    <cellStyle name="40% - Акцент6 24 3 2 2" xfId="18980"/>
    <cellStyle name="40% - Акцент6 24 3 3" xfId="18981"/>
    <cellStyle name="40% - Акцент6 24 4" xfId="18982"/>
    <cellStyle name="40% - Акцент6 24 4 2" xfId="18983"/>
    <cellStyle name="40% - Акцент6 24 5" xfId="18984"/>
    <cellStyle name="40% - Акцент6 25" xfId="18985"/>
    <cellStyle name="40% - Акцент6 25 2" xfId="18986"/>
    <cellStyle name="40% - Акцент6 25 2 2" xfId="18987"/>
    <cellStyle name="40% - Акцент6 25 2 2 2" xfId="18988"/>
    <cellStyle name="40% - Акцент6 25 2 3" xfId="18989"/>
    <cellStyle name="40% - Акцент6 25 3" xfId="18990"/>
    <cellStyle name="40% - Акцент6 25 3 2" xfId="18991"/>
    <cellStyle name="40% - Акцент6 25 3 2 2" xfId="18992"/>
    <cellStyle name="40% - Акцент6 25 3 3" xfId="18993"/>
    <cellStyle name="40% - Акцент6 25 4" xfId="18994"/>
    <cellStyle name="40% - Акцент6 25 4 2" xfId="18995"/>
    <cellStyle name="40% - Акцент6 25 5" xfId="18996"/>
    <cellStyle name="40% - Акцент6 26" xfId="18997"/>
    <cellStyle name="40% - Акцент6 26 2" xfId="18998"/>
    <cellStyle name="40% - Акцент6 26 2 2" xfId="18999"/>
    <cellStyle name="40% - Акцент6 26 2 2 2" xfId="19000"/>
    <cellStyle name="40% - Акцент6 26 2 3" xfId="19001"/>
    <cellStyle name="40% - Акцент6 26 3" xfId="19002"/>
    <cellStyle name="40% - Акцент6 26 3 2" xfId="19003"/>
    <cellStyle name="40% - Акцент6 26 3 2 2" xfId="19004"/>
    <cellStyle name="40% - Акцент6 26 3 3" xfId="19005"/>
    <cellStyle name="40% - Акцент6 26 4" xfId="19006"/>
    <cellStyle name="40% - Акцент6 26 4 2" xfId="19007"/>
    <cellStyle name="40% - Акцент6 26 5" xfId="19008"/>
    <cellStyle name="40% - Акцент6 27" xfId="19009"/>
    <cellStyle name="40% - Акцент6 27 2" xfId="19010"/>
    <cellStyle name="40% - Акцент6 27 2 2" xfId="19011"/>
    <cellStyle name="40% - Акцент6 27 2 2 2" xfId="19012"/>
    <cellStyle name="40% - Акцент6 27 2 3" xfId="19013"/>
    <cellStyle name="40% - Акцент6 27 3" xfId="19014"/>
    <cellStyle name="40% - Акцент6 27 3 2" xfId="19015"/>
    <cellStyle name="40% - Акцент6 27 3 2 2" xfId="19016"/>
    <cellStyle name="40% - Акцент6 27 3 3" xfId="19017"/>
    <cellStyle name="40% - Акцент6 27 4" xfId="19018"/>
    <cellStyle name="40% - Акцент6 27 4 2" xfId="19019"/>
    <cellStyle name="40% - Акцент6 27 5" xfId="19020"/>
    <cellStyle name="40% - Акцент6 28" xfId="19021"/>
    <cellStyle name="40% - Акцент6 28 2" xfId="19022"/>
    <cellStyle name="40% - Акцент6 28 2 2" xfId="19023"/>
    <cellStyle name="40% - Акцент6 28 2 2 2" xfId="19024"/>
    <cellStyle name="40% - Акцент6 28 2 3" xfId="19025"/>
    <cellStyle name="40% - Акцент6 28 3" xfId="19026"/>
    <cellStyle name="40% - Акцент6 28 3 2" xfId="19027"/>
    <cellStyle name="40% - Акцент6 28 3 2 2" xfId="19028"/>
    <cellStyle name="40% - Акцент6 28 3 3" xfId="19029"/>
    <cellStyle name="40% - Акцент6 28 4" xfId="19030"/>
    <cellStyle name="40% - Акцент6 28 4 2" xfId="19031"/>
    <cellStyle name="40% - Акцент6 28 5" xfId="19032"/>
    <cellStyle name="40% - Акцент6 29" xfId="19033"/>
    <cellStyle name="40% - Акцент6 29 2" xfId="19034"/>
    <cellStyle name="40% - Акцент6 29 2 2" xfId="19035"/>
    <cellStyle name="40% - Акцент6 29 2 2 2" xfId="19036"/>
    <cellStyle name="40% - Акцент6 29 2 3" xfId="19037"/>
    <cellStyle name="40% - Акцент6 29 3" xfId="19038"/>
    <cellStyle name="40% - Акцент6 29 3 2" xfId="19039"/>
    <cellStyle name="40% - Акцент6 29 3 2 2" xfId="19040"/>
    <cellStyle name="40% - Акцент6 29 3 3" xfId="19041"/>
    <cellStyle name="40% - Акцент6 29 4" xfId="19042"/>
    <cellStyle name="40% - Акцент6 29 4 2" xfId="19043"/>
    <cellStyle name="40% - Акцент6 29 5" xfId="19044"/>
    <cellStyle name="40% - Акцент6 3" xfId="19045"/>
    <cellStyle name="40% - Акцент6 3 2" xfId="19046"/>
    <cellStyle name="40% - Акцент6 3 2 2" xfId="19047"/>
    <cellStyle name="40% - Акцент6 3 2 2 2" xfId="19048"/>
    <cellStyle name="40% - Акцент6 3 2 2 2 2" xfId="19049"/>
    <cellStyle name="40% - Акцент6 3 2 2 3" xfId="19050"/>
    <cellStyle name="40% - Акцент6 3 2 3" xfId="19051"/>
    <cellStyle name="40% - Акцент6 3 2 3 2" xfId="19052"/>
    <cellStyle name="40% - Акцент6 3 2 3 2 2" xfId="19053"/>
    <cellStyle name="40% - Акцент6 3 2 3 3" xfId="19054"/>
    <cellStyle name="40% - Акцент6 3 2 4" xfId="19055"/>
    <cellStyle name="40% - Акцент6 3 2 4 2" xfId="19056"/>
    <cellStyle name="40% - Акцент6 3 2 5" xfId="19057"/>
    <cellStyle name="40% - Акцент6 3 3" xfId="19058"/>
    <cellStyle name="40% - Акцент6 3 3 2" xfId="19059"/>
    <cellStyle name="40% - Акцент6 3 3 2 2" xfId="19060"/>
    <cellStyle name="40% - Акцент6 3 3 2 2 2" xfId="19061"/>
    <cellStyle name="40% - Акцент6 3 3 2 3" xfId="19062"/>
    <cellStyle name="40% - Акцент6 3 3 3" xfId="19063"/>
    <cellStyle name="40% - Акцент6 3 3 3 2" xfId="19064"/>
    <cellStyle name="40% - Акцент6 3 3 3 2 2" xfId="19065"/>
    <cellStyle name="40% - Акцент6 3 3 3 3" xfId="19066"/>
    <cellStyle name="40% - Акцент6 3 3 4" xfId="19067"/>
    <cellStyle name="40% - Акцент6 3 3 4 2" xfId="19068"/>
    <cellStyle name="40% - Акцент6 3 3 5" xfId="19069"/>
    <cellStyle name="40% - Акцент6 3 4" xfId="19070"/>
    <cellStyle name="40% - Акцент6 3 4 2" xfId="19071"/>
    <cellStyle name="40% - Акцент6 3 4 2 2" xfId="19072"/>
    <cellStyle name="40% - Акцент6 3 4 2 2 2" xfId="19073"/>
    <cellStyle name="40% - Акцент6 3 4 2 3" xfId="19074"/>
    <cellStyle name="40% - Акцент6 3 4 3" xfId="19075"/>
    <cellStyle name="40% - Акцент6 3 4 3 2" xfId="19076"/>
    <cellStyle name="40% - Акцент6 3 4 3 2 2" xfId="19077"/>
    <cellStyle name="40% - Акцент6 3 4 3 3" xfId="19078"/>
    <cellStyle name="40% - Акцент6 3 4 4" xfId="19079"/>
    <cellStyle name="40% - Акцент6 3 4 4 2" xfId="19080"/>
    <cellStyle name="40% - Акцент6 3 4 5" xfId="19081"/>
    <cellStyle name="40% - Акцент6 3 5" xfId="19082"/>
    <cellStyle name="40% - Акцент6 3 5 2" xfId="19083"/>
    <cellStyle name="40% - Акцент6 3 5 2 2" xfId="19084"/>
    <cellStyle name="40% - Акцент6 3 5 2 2 2" xfId="19085"/>
    <cellStyle name="40% - Акцент6 3 5 2 3" xfId="19086"/>
    <cellStyle name="40% - Акцент6 3 5 3" xfId="19087"/>
    <cellStyle name="40% - Акцент6 3 5 3 2" xfId="19088"/>
    <cellStyle name="40% - Акцент6 3 5 3 2 2" xfId="19089"/>
    <cellStyle name="40% - Акцент6 3 5 3 3" xfId="19090"/>
    <cellStyle name="40% - Акцент6 3 5 4" xfId="19091"/>
    <cellStyle name="40% - Акцент6 3 5 4 2" xfId="19092"/>
    <cellStyle name="40% - Акцент6 3 5 5" xfId="19093"/>
    <cellStyle name="40% - Акцент6 3 6" xfId="19094"/>
    <cellStyle name="40% - Акцент6 3 6 2" xfId="19095"/>
    <cellStyle name="40% - Акцент6 3 6 2 2" xfId="19096"/>
    <cellStyle name="40% - Акцент6 3 6 3" xfId="19097"/>
    <cellStyle name="40% - Акцент6 3 7" xfId="19098"/>
    <cellStyle name="40% - Акцент6 3 7 2" xfId="19099"/>
    <cellStyle name="40% - Акцент6 3 7 2 2" xfId="19100"/>
    <cellStyle name="40% - Акцент6 3 7 3" xfId="19101"/>
    <cellStyle name="40% - Акцент6 3 8" xfId="19102"/>
    <cellStyle name="40% - Акцент6 3 8 2" xfId="19103"/>
    <cellStyle name="40% - Акцент6 3 9" xfId="19104"/>
    <cellStyle name="40% - Акцент6 30" xfId="19105"/>
    <cellStyle name="40% - Акцент6 30 2" xfId="19106"/>
    <cellStyle name="40% - Акцент6 30 2 2" xfId="19107"/>
    <cellStyle name="40% - Акцент6 30 2 2 2" xfId="19108"/>
    <cellStyle name="40% - Акцент6 30 2 3" xfId="19109"/>
    <cellStyle name="40% - Акцент6 30 3" xfId="19110"/>
    <cellStyle name="40% - Акцент6 30 3 2" xfId="19111"/>
    <cellStyle name="40% - Акцент6 30 3 2 2" xfId="19112"/>
    <cellStyle name="40% - Акцент6 30 3 3" xfId="19113"/>
    <cellStyle name="40% - Акцент6 30 4" xfId="19114"/>
    <cellStyle name="40% - Акцент6 30 4 2" xfId="19115"/>
    <cellStyle name="40% - Акцент6 30 5" xfId="19116"/>
    <cellStyle name="40% - Акцент6 31" xfId="19117"/>
    <cellStyle name="40% - Акцент6 31 2" xfId="19118"/>
    <cellStyle name="40% - Акцент6 31 2 2" xfId="19119"/>
    <cellStyle name="40% - Акцент6 31 2 2 2" xfId="19120"/>
    <cellStyle name="40% - Акцент6 31 2 3" xfId="19121"/>
    <cellStyle name="40% - Акцент6 31 3" xfId="19122"/>
    <cellStyle name="40% - Акцент6 31 3 2" xfId="19123"/>
    <cellStyle name="40% - Акцент6 31 3 2 2" xfId="19124"/>
    <cellStyle name="40% - Акцент6 31 3 3" xfId="19125"/>
    <cellStyle name="40% - Акцент6 31 4" xfId="19126"/>
    <cellStyle name="40% - Акцент6 31 4 2" xfId="19127"/>
    <cellStyle name="40% - Акцент6 31 5" xfId="19128"/>
    <cellStyle name="40% - Акцент6 32" xfId="19129"/>
    <cellStyle name="40% - Акцент6 32 2" xfId="19130"/>
    <cellStyle name="40% - Акцент6 32 2 2" xfId="19131"/>
    <cellStyle name="40% - Акцент6 32 2 2 2" xfId="19132"/>
    <cellStyle name="40% - Акцент6 32 2 3" xfId="19133"/>
    <cellStyle name="40% - Акцент6 32 3" xfId="19134"/>
    <cellStyle name="40% - Акцент6 32 3 2" xfId="19135"/>
    <cellStyle name="40% - Акцент6 32 3 2 2" xfId="19136"/>
    <cellStyle name="40% - Акцент6 32 3 3" xfId="19137"/>
    <cellStyle name="40% - Акцент6 32 4" xfId="19138"/>
    <cellStyle name="40% - Акцент6 32 4 2" xfId="19139"/>
    <cellStyle name="40% - Акцент6 32 5" xfId="19140"/>
    <cellStyle name="40% - Акцент6 33" xfId="19141"/>
    <cellStyle name="40% - Акцент6 33 2" xfId="19142"/>
    <cellStyle name="40% - Акцент6 33 2 2" xfId="19143"/>
    <cellStyle name="40% - Акцент6 33 2 2 2" xfId="19144"/>
    <cellStyle name="40% - Акцент6 33 2 3" xfId="19145"/>
    <cellStyle name="40% - Акцент6 33 3" xfId="19146"/>
    <cellStyle name="40% - Акцент6 33 3 2" xfId="19147"/>
    <cellStyle name="40% - Акцент6 33 3 2 2" xfId="19148"/>
    <cellStyle name="40% - Акцент6 33 3 3" xfId="19149"/>
    <cellStyle name="40% - Акцент6 33 4" xfId="19150"/>
    <cellStyle name="40% - Акцент6 33 4 2" xfId="19151"/>
    <cellStyle name="40% - Акцент6 33 5" xfId="19152"/>
    <cellStyle name="40% - Акцент6 34" xfId="19153"/>
    <cellStyle name="40% - Акцент6 34 2" xfId="19154"/>
    <cellStyle name="40% - Акцент6 34 2 2" xfId="19155"/>
    <cellStyle name="40% - Акцент6 34 2 2 2" xfId="19156"/>
    <cellStyle name="40% - Акцент6 34 2 3" xfId="19157"/>
    <cellStyle name="40% - Акцент6 34 3" xfId="19158"/>
    <cellStyle name="40% - Акцент6 34 3 2" xfId="19159"/>
    <cellStyle name="40% - Акцент6 34 3 2 2" xfId="19160"/>
    <cellStyle name="40% - Акцент6 34 3 3" xfId="19161"/>
    <cellStyle name="40% - Акцент6 34 4" xfId="19162"/>
    <cellStyle name="40% - Акцент6 34 4 2" xfId="19163"/>
    <cellStyle name="40% - Акцент6 34 5" xfId="19164"/>
    <cellStyle name="40% - Акцент6 35" xfId="19165"/>
    <cellStyle name="40% - Акцент6 35 2" xfId="19166"/>
    <cellStyle name="40% - Акцент6 35 2 2" xfId="19167"/>
    <cellStyle name="40% - Акцент6 35 2 2 2" xfId="19168"/>
    <cellStyle name="40% - Акцент6 35 2 3" xfId="19169"/>
    <cellStyle name="40% - Акцент6 35 3" xfId="19170"/>
    <cellStyle name="40% - Акцент6 35 3 2" xfId="19171"/>
    <cellStyle name="40% - Акцент6 35 3 2 2" xfId="19172"/>
    <cellStyle name="40% - Акцент6 35 3 3" xfId="19173"/>
    <cellStyle name="40% - Акцент6 35 4" xfId="19174"/>
    <cellStyle name="40% - Акцент6 35 4 2" xfId="19175"/>
    <cellStyle name="40% - Акцент6 35 5" xfId="19176"/>
    <cellStyle name="40% - Акцент6 36" xfId="19177"/>
    <cellStyle name="40% - Акцент6 36 2" xfId="19178"/>
    <cellStyle name="40% - Акцент6 36 2 2" xfId="19179"/>
    <cellStyle name="40% - Акцент6 36 2 2 2" xfId="19180"/>
    <cellStyle name="40% - Акцент6 36 2 3" xfId="19181"/>
    <cellStyle name="40% - Акцент6 36 3" xfId="19182"/>
    <cellStyle name="40% - Акцент6 36 3 2" xfId="19183"/>
    <cellStyle name="40% - Акцент6 36 3 2 2" xfId="19184"/>
    <cellStyle name="40% - Акцент6 36 3 3" xfId="19185"/>
    <cellStyle name="40% - Акцент6 36 4" xfId="19186"/>
    <cellStyle name="40% - Акцент6 36 4 2" xfId="19187"/>
    <cellStyle name="40% - Акцент6 36 5" xfId="19188"/>
    <cellStyle name="40% - Акцент6 37" xfId="19189"/>
    <cellStyle name="40% - Акцент6 37 2" xfId="19190"/>
    <cellStyle name="40% - Акцент6 37 2 2" xfId="19191"/>
    <cellStyle name="40% - Акцент6 37 2 2 2" xfId="19192"/>
    <cellStyle name="40% - Акцент6 37 2 3" xfId="19193"/>
    <cellStyle name="40% - Акцент6 37 3" xfId="19194"/>
    <cellStyle name="40% - Акцент6 37 3 2" xfId="19195"/>
    <cellStyle name="40% - Акцент6 37 3 2 2" xfId="19196"/>
    <cellStyle name="40% - Акцент6 37 3 3" xfId="19197"/>
    <cellStyle name="40% - Акцент6 37 4" xfId="19198"/>
    <cellStyle name="40% - Акцент6 37 4 2" xfId="19199"/>
    <cellStyle name="40% - Акцент6 37 5" xfId="19200"/>
    <cellStyle name="40% - Акцент6 38" xfId="19201"/>
    <cellStyle name="40% - Акцент6 38 2" xfId="19202"/>
    <cellStyle name="40% - Акцент6 38 2 2" xfId="19203"/>
    <cellStyle name="40% - Акцент6 38 2 2 2" xfId="19204"/>
    <cellStyle name="40% - Акцент6 38 2 3" xfId="19205"/>
    <cellStyle name="40% - Акцент6 38 3" xfId="19206"/>
    <cellStyle name="40% - Акцент6 38 3 2" xfId="19207"/>
    <cellStyle name="40% - Акцент6 38 3 2 2" xfId="19208"/>
    <cellStyle name="40% - Акцент6 38 3 3" xfId="19209"/>
    <cellStyle name="40% - Акцент6 38 4" xfId="19210"/>
    <cellStyle name="40% - Акцент6 38 4 2" xfId="19211"/>
    <cellStyle name="40% - Акцент6 38 5" xfId="19212"/>
    <cellStyle name="40% - Акцент6 39" xfId="19213"/>
    <cellStyle name="40% - Акцент6 39 2" xfId="19214"/>
    <cellStyle name="40% - Акцент6 39 2 2" xfId="19215"/>
    <cellStyle name="40% - Акцент6 39 2 2 2" xfId="19216"/>
    <cellStyle name="40% - Акцент6 39 2 3" xfId="19217"/>
    <cellStyle name="40% - Акцент6 39 3" xfId="19218"/>
    <cellStyle name="40% - Акцент6 39 3 2" xfId="19219"/>
    <cellStyle name="40% - Акцент6 39 3 2 2" xfId="19220"/>
    <cellStyle name="40% - Акцент6 39 3 3" xfId="19221"/>
    <cellStyle name="40% - Акцент6 39 4" xfId="19222"/>
    <cellStyle name="40% - Акцент6 39 4 2" xfId="19223"/>
    <cellStyle name="40% - Акцент6 39 5" xfId="19224"/>
    <cellStyle name="40% - Акцент6 4" xfId="19225"/>
    <cellStyle name="40% - Акцент6 4 2" xfId="19226"/>
    <cellStyle name="40% - Акцент6 4 2 2" xfId="19227"/>
    <cellStyle name="40% - Акцент6 4 2 2 2" xfId="19228"/>
    <cellStyle name="40% - Акцент6 4 2 2 2 2" xfId="19229"/>
    <cellStyle name="40% - Акцент6 4 2 2 3" xfId="19230"/>
    <cellStyle name="40% - Акцент6 4 2 3" xfId="19231"/>
    <cellStyle name="40% - Акцент6 4 2 3 2" xfId="19232"/>
    <cellStyle name="40% - Акцент6 4 2 3 2 2" xfId="19233"/>
    <cellStyle name="40% - Акцент6 4 2 3 3" xfId="19234"/>
    <cellStyle name="40% - Акцент6 4 2 4" xfId="19235"/>
    <cellStyle name="40% - Акцент6 4 2 4 2" xfId="19236"/>
    <cellStyle name="40% - Акцент6 4 2 5" xfId="19237"/>
    <cellStyle name="40% - Акцент6 4 3" xfId="19238"/>
    <cellStyle name="40% - Акцент6 4 3 2" xfId="19239"/>
    <cellStyle name="40% - Акцент6 4 3 2 2" xfId="19240"/>
    <cellStyle name="40% - Акцент6 4 3 2 2 2" xfId="19241"/>
    <cellStyle name="40% - Акцент6 4 3 2 3" xfId="19242"/>
    <cellStyle name="40% - Акцент6 4 3 3" xfId="19243"/>
    <cellStyle name="40% - Акцент6 4 3 3 2" xfId="19244"/>
    <cellStyle name="40% - Акцент6 4 3 3 2 2" xfId="19245"/>
    <cellStyle name="40% - Акцент6 4 3 3 3" xfId="19246"/>
    <cellStyle name="40% - Акцент6 4 3 4" xfId="19247"/>
    <cellStyle name="40% - Акцент6 4 3 4 2" xfId="19248"/>
    <cellStyle name="40% - Акцент6 4 3 5" xfId="19249"/>
    <cellStyle name="40% - Акцент6 4 4" xfId="19250"/>
    <cellStyle name="40% - Акцент6 4 4 2" xfId="19251"/>
    <cellStyle name="40% - Акцент6 4 4 2 2" xfId="19252"/>
    <cellStyle name="40% - Акцент6 4 4 2 2 2" xfId="19253"/>
    <cellStyle name="40% - Акцент6 4 4 2 3" xfId="19254"/>
    <cellStyle name="40% - Акцент6 4 4 3" xfId="19255"/>
    <cellStyle name="40% - Акцент6 4 4 3 2" xfId="19256"/>
    <cellStyle name="40% - Акцент6 4 4 3 2 2" xfId="19257"/>
    <cellStyle name="40% - Акцент6 4 4 3 3" xfId="19258"/>
    <cellStyle name="40% - Акцент6 4 4 4" xfId="19259"/>
    <cellStyle name="40% - Акцент6 4 4 4 2" xfId="19260"/>
    <cellStyle name="40% - Акцент6 4 4 5" xfId="19261"/>
    <cellStyle name="40% - Акцент6 4 5" xfId="19262"/>
    <cellStyle name="40% - Акцент6 4 5 2" xfId="19263"/>
    <cellStyle name="40% - Акцент6 4 5 2 2" xfId="19264"/>
    <cellStyle name="40% - Акцент6 4 5 2 2 2" xfId="19265"/>
    <cellStyle name="40% - Акцент6 4 5 2 3" xfId="19266"/>
    <cellStyle name="40% - Акцент6 4 5 3" xfId="19267"/>
    <cellStyle name="40% - Акцент6 4 5 3 2" xfId="19268"/>
    <cellStyle name="40% - Акцент6 4 5 3 2 2" xfId="19269"/>
    <cellStyle name="40% - Акцент6 4 5 3 3" xfId="19270"/>
    <cellStyle name="40% - Акцент6 4 5 4" xfId="19271"/>
    <cellStyle name="40% - Акцент6 4 5 4 2" xfId="19272"/>
    <cellStyle name="40% - Акцент6 4 5 5" xfId="19273"/>
    <cellStyle name="40% - Акцент6 4 6" xfId="19274"/>
    <cellStyle name="40% - Акцент6 4 6 2" xfId="19275"/>
    <cellStyle name="40% - Акцент6 4 6 2 2" xfId="19276"/>
    <cellStyle name="40% - Акцент6 4 6 3" xfId="19277"/>
    <cellStyle name="40% - Акцент6 4 7" xfId="19278"/>
    <cellStyle name="40% - Акцент6 4 7 2" xfId="19279"/>
    <cellStyle name="40% - Акцент6 4 7 2 2" xfId="19280"/>
    <cellStyle name="40% - Акцент6 4 7 3" xfId="19281"/>
    <cellStyle name="40% - Акцент6 4 8" xfId="19282"/>
    <cellStyle name="40% - Акцент6 4 8 2" xfId="19283"/>
    <cellStyle name="40% - Акцент6 4 9" xfId="19284"/>
    <cellStyle name="40% - Акцент6 40" xfId="19285"/>
    <cellStyle name="40% - Акцент6 40 2" xfId="19286"/>
    <cellStyle name="40% - Акцент6 40 2 2" xfId="19287"/>
    <cellStyle name="40% - Акцент6 40 2 2 2" xfId="19288"/>
    <cellStyle name="40% - Акцент6 40 2 3" xfId="19289"/>
    <cellStyle name="40% - Акцент6 40 3" xfId="19290"/>
    <cellStyle name="40% - Акцент6 40 3 2" xfId="19291"/>
    <cellStyle name="40% - Акцент6 40 3 2 2" xfId="19292"/>
    <cellStyle name="40% - Акцент6 40 3 3" xfId="19293"/>
    <cellStyle name="40% - Акцент6 40 4" xfId="19294"/>
    <cellStyle name="40% - Акцент6 40 4 2" xfId="19295"/>
    <cellStyle name="40% - Акцент6 40 5" xfId="19296"/>
    <cellStyle name="40% - Акцент6 41" xfId="19297"/>
    <cellStyle name="40% - Акцент6 41 2" xfId="19298"/>
    <cellStyle name="40% - Акцент6 41 2 2" xfId="19299"/>
    <cellStyle name="40% - Акцент6 41 2 2 2" xfId="19300"/>
    <cellStyle name="40% - Акцент6 41 2 3" xfId="19301"/>
    <cellStyle name="40% - Акцент6 41 3" xfId="19302"/>
    <cellStyle name="40% - Акцент6 41 3 2" xfId="19303"/>
    <cellStyle name="40% - Акцент6 41 3 2 2" xfId="19304"/>
    <cellStyle name="40% - Акцент6 41 3 3" xfId="19305"/>
    <cellStyle name="40% - Акцент6 41 4" xfId="19306"/>
    <cellStyle name="40% - Акцент6 41 4 2" xfId="19307"/>
    <cellStyle name="40% - Акцент6 41 5" xfId="19308"/>
    <cellStyle name="40% - Акцент6 42" xfId="19309"/>
    <cellStyle name="40% - Акцент6 42 2" xfId="19310"/>
    <cellStyle name="40% - Акцент6 42 2 2" xfId="19311"/>
    <cellStyle name="40% - Акцент6 42 2 2 2" xfId="19312"/>
    <cellStyle name="40% - Акцент6 42 2 3" xfId="19313"/>
    <cellStyle name="40% - Акцент6 42 3" xfId="19314"/>
    <cellStyle name="40% - Акцент6 42 3 2" xfId="19315"/>
    <cellStyle name="40% - Акцент6 42 3 2 2" xfId="19316"/>
    <cellStyle name="40% - Акцент6 42 3 3" xfId="19317"/>
    <cellStyle name="40% - Акцент6 42 4" xfId="19318"/>
    <cellStyle name="40% - Акцент6 42 4 2" xfId="19319"/>
    <cellStyle name="40% - Акцент6 42 5" xfId="19320"/>
    <cellStyle name="40% - Акцент6 43" xfId="19321"/>
    <cellStyle name="40% - Акцент6 43 2" xfId="19322"/>
    <cellStyle name="40% - Акцент6 43 2 2" xfId="19323"/>
    <cellStyle name="40% - Акцент6 43 2 2 2" xfId="19324"/>
    <cellStyle name="40% - Акцент6 43 2 3" xfId="19325"/>
    <cellStyle name="40% - Акцент6 43 3" xfId="19326"/>
    <cellStyle name="40% - Акцент6 43 3 2" xfId="19327"/>
    <cellStyle name="40% - Акцент6 43 3 2 2" xfId="19328"/>
    <cellStyle name="40% - Акцент6 43 3 3" xfId="19329"/>
    <cellStyle name="40% - Акцент6 43 4" xfId="19330"/>
    <cellStyle name="40% - Акцент6 43 4 2" xfId="19331"/>
    <cellStyle name="40% - Акцент6 43 5" xfId="19332"/>
    <cellStyle name="40% - Акцент6 44" xfId="19333"/>
    <cellStyle name="40% - Акцент6 44 2" xfId="19334"/>
    <cellStyle name="40% - Акцент6 44 2 2" xfId="19335"/>
    <cellStyle name="40% - Акцент6 44 2 2 2" xfId="19336"/>
    <cellStyle name="40% - Акцент6 44 2 3" xfId="19337"/>
    <cellStyle name="40% - Акцент6 44 3" xfId="19338"/>
    <cellStyle name="40% - Акцент6 44 3 2" xfId="19339"/>
    <cellStyle name="40% - Акцент6 44 3 2 2" xfId="19340"/>
    <cellStyle name="40% - Акцент6 44 3 3" xfId="19341"/>
    <cellStyle name="40% - Акцент6 44 4" xfId="19342"/>
    <cellStyle name="40% - Акцент6 44 4 2" xfId="19343"/>
    <cellStyle name="40% - Акцент6 44 5" xfId="19344"/>
    <cellStyle name="40% - Акцент6 45" xfId="19345"/>
    <cellStyle name="40% - Акцент6 45 2" xfId="19346"/>
    <cellStyle name="40% - Акцент6 45 2 2" xfId="19347"/>
    <cellStyle name="40% - Акцент6 45 2 2 2" xfId="19348"/>
    <cellStyle name="40% - Акцент6 45 2 3" xfId="19349"/>
    <cellStyle name="40% - Акцент6 45 3" xfId="19350"/>
    <cellStyle name="40% - Акцент6 45 3 2" xfId="19351"/>
    <cellStyle name="40% - Акцент6 45 3 2 2" xfId="19352"/>
    <cellStyle name="40% - Акцент6 45 3 3" xfId="19353"/>
    <cellStyle name="40% - Акцент6 45 4" xfId="19354"/>
    <cellStyle name="40% - Акцент6 45 4 2" xfId="19355"/>
    <cellStyle name="40% - Акцент6 45 5" xfId="19356"/>
    <cellStyle name="40% - Акцент6 46" xfId="19357"/>
    <cellStyle name="40% - Акцент6 46 2" xfId="19358"/>
    <cellStyle name="40% - Акцент6 46 2 2" xfId="19359"/>
    <cellStyle name="40% - Акцент6 46 2 2 2" xfId="19360"/>
    <cellStyle name="40% - Акцент6 46 2 3" xfId="19361"/>
    <cellStyle name="40% - Акцент6 46 3" xfId="19362"/>
    <cellStyle name="40% - Акцент6 46 3 2" xfId="19363"/>
    <cellStyle name="40% - Акцент6 46 3 2 2" xfId="19364"/>
    <cellStyle name="40% - Акцент6 46 3 3" xfId="19365"/>
    <cellStyle name="40% - Акцент6 46 4" xfId="19366"/>
    <cellStyle name="40% - Акцент6 46 4 2" xfId="19367"/>
    <cellStyle name="40% - Акцент6 46 5" xfId="19368"/>
    <cellStyle name="40% - Акцент6 47" xfId="19369"/>
    <cellStyle name="40% - Акцент6 47 2" xfId="19370"/>
    <cellStyle name="40% - Акцент6 47 2 2" xfId="19371"/>
    <cellStyle name="40% - Акцент6 47 2 2 2" xfId="19372"/>
    <cellStyle name="40% - Акцент6 47 2 3" xfId="19373"/>
    <cellStyle name="40% - Акцент6 47 3" xfId="19374"/>
    <cellStyle name="40% - Акцент6 47 3 2" xfId="19375"/>
    <cellStyle name="40% - Акцент6 47 3 2 2" xfId="19376"/>
    <cellStyle name="40% - Акцент6 47 3 3" xfId="19377"/>
    <cellStyle name="40% - Акцент6 47 4" xfId="19378"/>
    <cellStyle name="40% - Акцент6 47 4 2" xfId="19379"/>
    <cellStyle name="40% - Акцент6 47 5" xfId="19380"/>
    <cellStyle name="40% - Акцент6 48" xfId="19381"/>
    <cellStyle name="40% - Акцент6 48 2" xfId="19382"/>
    <cellStyle name="40% - Акцент6 48 2 2" xfId="19383"/>
    <cellStyle name="40% - Акцент6 48 2 2 2" xfId="19384"/>
    <cellStyle name="40% - Акцент6 48 2 3" xfId="19385"/>
    <cellStyle name="40% - Акцент6 48 3" xfId="19386"/>
    <cellStyle name="40% - Акцент6 48 3 2" xfId="19387"/>
    <cellStyle name="40% - Акцент6 48 3 2 2" xfId="19388"/>
    <cellStyle name="40% - Акцент6 48 3 3" xfId="19389"/>
    <cellStyle name="40% - Акцент6 48 4" xfId="19390"/>
    <cellStyle name="40% - Акцент6 48 4 2" xfId="19391"/>
    <cellStyle name="40% - Акцент6 48 5" xfId="19392"/>
    <cellStyle name="40% - Акцент6 49" xfId="19393"/>
    <cellStyle name="40% - Акцент6 49 2" xfId="19394"/>
    <cellStyle name="40% - Акцент6 49 2 2" xfId="19395"/>
    <cellStyle name="40% - Акцент6 49 2 2 2" xfId="19396"/>
    <cellStyle name="40% - Акцент6 49 2 3" xfId="19397"/>
    <cellStyle name="40% - Акцент6 49 3" xfId="19398"/>
    <cellStyle name="40% - Акцент6 49 3 2" xfId="19399"/>
    <cellStyle name="40% - Акцент6 49 3 2 2" xfId="19400"/>
    <cellStyle name="40% - Акцент6 49 3 3" xfId="19401"/>
    <cellStyle name="40% - Акцент6 49 4" xfId="19402"/>
    <cellStyle name="40% - Акцент6 49 4 2" xfId="19403"/>
    <cellStyle name="40% - Акцент6 49 5" xfId="19404"/>
    <cellStyle name="40% - Акцент6 5" xfId="19405"/>
    <cellStyle name="40% - Акцент6 5 2" xfId="19406"/>
    <cellStyle name="40% - Акцент6 5 2 2" xfId="19407"/>
    <cellStyle name="40% - Акцент6 5 2 2 2" xfId="19408"/>
    <cellStyle name="40% - Акцент6 5 2 2 2 2" xfId="19409"/>
    <cellStyle name="40% - Акцент6 5 2 2 3" xfId="19410"/>
    <cellStyle name="40% - Акцент6 5 2 3" xfId="19411"/>
    <cellStyle name="40% - Акцент6 5 2 3 2" xfId="19412"/>
    <cellStyle name="40% - Акцент6 5 2 3 2 2" xfId="19413"/>
    <cellStyle name="40% - Акцент6 5 2 3 3" xfId="19414"/>
    <cellStyle name="40% - Акцент6 5 2 4" xfId="19415"/>
    <cellStyle name="40% - Акцент6 5 2 4 2" xfId="19416"/>
    <cellStyle name="40% - Акцент6 5 2 5" xfId="19417"/>
    <cellStyle name="40% - Акцент6 5 3" xfId="19418"/>
    <cellStyle name="40% - Акцент6 5 3 2" xfId="19419"/>
    <cellStyle name="40% - Акцент6 5 3 2 2" xfId="19420"/>
    <cellStyle name="40% - Акцент6 5 3 2 2 2" xfId="19421"/>
    <cellStyle name="40% - Акцент6 5 3 2 3" xfId="19422"/>
    <cellStyle name="40% - Акцент6 5 3 3" xfId="19423"/>
    <cellStyle name="40% - Акцент6 5 3 3 2" xfId="19424"/>
    <cellStyle name="40% - Акцент6 5 3 3 2 2" xfId="19425"/>
    <cellStyle name="40% - Акцент6 5 3 3 3" xfId="19426"/>
    <cellStyle name="40% - Акцент6 5 3 4" xfId="19427"/>
    <cellStyle name="40% - Акцент6 5 3 4 2" xfId="19428"/>
    <cellStyle name="40% - Акцент6 5 3 5" xfId="19429"/>
    <cellStyle name="40% - Акцент6 5 4" xfId="19430"/>
    <cellStyle name="40% - Акцент6 5 4 2" xfId="19431"/>
    <cellStyle name="40% - Акцент6 5 4 2 2" xfId="19432"/>
    <cellStyle name="40% - Акцент6 5 4 2 2 2" xfId="19433"/>
    <cellStyle name="40% - Акцент6 5 4 2 3" xfId="19434"/>
    <cellStyle name="40% - Акцент6 5 4 3" xfId="19435"/>
    <cellStyle name="40% - Акцент6 5 4 3 2" xfId="19436"/>
    <cellStyle name="40% - Акцент6 5 4 3 2 2" xfId="19437"/>
    <cellStyle name="40% - Акцент6 5 4 3 3" xfId="19438"/>
    <cellStyle name="40% - Акцент6 5 4 4" xfId="19439"/>
    <cellStyle name="40% - Акцент6 5 4 4 2" xfId="19440"/>
    <cellStyle name="40% - Акцент6 5 4 5" xfId="19441"/>
    <cellStyle name="40% - Акцент6 5 5" xfId="19442"/>
    <cellStyle name="40% - Акцент6 5 5 2" xfId="19443"/>
    <cellStyle name="40% - Акцент6 5 5 2 2" xfId="19444"/>
    <cellStyle name="40% - Акцент6 5 5 2 2 2" xfId="19445"/>
    <cellStyle name="40% - Акцент6 5 5 2 3" xfId="19446"/>
    <cellStyle name="40% - Акцент6 5 5 3" xfId="19447"/>
    <cellStyle name="40% - Акцент6 5 5 3 2" xfId="19448"/>
    <cellStyle name="40% - Акцент6 5 5 3 2 2" xfId="19449"/>
    <cellStyle name="40% - Акцент6 5 5 3 3" xfId="19450"/>
    <cellStyle name="40% - Акцент6 5 5 4" xfId="19451"/>
    <cellStyle name="40% - Акцент6 5 5 4 2" xfId="19452"/>
    <cellStyle name="40% - Акцент6 5 5 5" xfId="19453"/>
    <cellStyle name="40% - Акцент6 5 6" xfId="19454"/>
    <cellStyle name="40% - Акцент6 5 6 2" xfId="19455"/>
    <cellStyle name="40% - Акцент6 5 6 2 2" xfId="19456"/>
    <cellStyle name="40% - Акцент6 5 6 3" xfId="19457"/>
    <cellStyle name="40% - Акцент6 5 7" xfId="19458"/>
    <cellStyle name="40% - Акцент6 5 7 2" xfId="19459"/>
    <cellStyle name="40% - Акцент6 5 7 2 2" xfId="19460"/>
    <cellStyle name="40% - Акцент6 5 7 3" xfId="19461"/>
    <cellStyle name="40% - Акцент6 5 8" xfId="19462"/>
    <cellStyle name="40% - Акцент6 5 8 2" xfId="19463"/>
    <cellStyle name="40% - Акцент6 5 9" xfId="19464"/>
    <cellStyle name="40% - Акцент6 50" xfId="19465"/>
    <cellStyle name="40% - Акцент6 50 2" xfId="19466"/>
    <cellStyle name="40% - Акцент6 50 2 2" xfId="19467"/>
    <cellStyle name="40% - Акцент6 50 2 2 2" xfId="19468"/>
    <cellStyle name="40% - Акцент6 50 2 3" xfId="19469"/>
    <cellStyle name="40% - Акцент6 50 3" xfId="19470"/>
    <cellStyle name="40% - Акцент6 50 3 2" xfId="19471"/>
    <cellStyle name="40% - Акцент6 50 3 2 2" xfId="19472"/>
    <cellStyle name="40% - Акцент6 50 3 3" xfId="19473"/>
    <cellStyle name="40% - Акцент6 50 4" xfId="19474"/>
    <cellStyle name="40% - Акцент6 50 4 2" xfId="19475"/>
    <cellStyle name="40% - Акцент6 50 5" xfId="19476"/>
    <cellStyle name="40% - Акцент6 51" xfId="19477"/>
    <cellStyle name="40% - Акцент6 51 2" xfId="19478"/>
    <cellStyle name="40% - Акцент6 51 2 2" xfId="19479"/>
    <cellStyle name="40% - Акцент6 51 2 2 2" xfId="19480"/>
    <cellStyle name="40% - Акцент6 51 2 3" xfId="19481"/>
    <cellStyle name="40% - Акцент6 51 3" xfId="19482"/>
    <cellStyle name="40% - Акцент6 51 3 2" xfId="19483"/>
    <cellStyle name="40% - Акцент6 51 3 2 2" xfId="19484"/>
    <cellStyle name="40% - Акцент6 51 3 3" xfId="19485"/>
    <cellStyle name="40% - Акцент6 51 4" xfId="19486"/>
    <cellStyle name="40% - Акцент6 51 4 2" xfId="19487"/>
    <cellStyle name="40% - Акцент6 51 5" xfId="19488"/>
    <cellStyle name="40% - Акцент6 52" xfId="19489"/>
    <cellStyle name="40% - Акцент6 52 2" xfId="19490"/>
    <cellStyle name="40% - Акцент6 52 2 2" xfId="19491"/>
    <cellStyle name="40% - Акцент6 52 2 2 2" xfId="19492"/>
    <cellStyle name="40% - Акцент6 52 2 3" xfId="19493"/>
    <cellStyle name="40% - Акцент6 52 3" xfId="19494"/>
    <cellStyle name="40% - Акцент6 52 3 2" xfId="19495"/>
    <cellStyle name="40% - Акцент6 52 3 2 2" xfId="19496"/>
    <cellStyle name="40% - Акцент6 52 3 3" xfId="19497"/>
    <cellStyle name="40% - Акцент6 52 4" xfId="19498"/>
    <cellStyle name="40% - Акцент6 52 4 2" xfId="19499"/>
    <cellStyle name="40% - Акцент6 52 5" xfId="19500"/>
    <cellStyle name="40% - Акцент6 53" xfId="19501"/>
    <cellStyle name="40% - Акцент6 53 2" xfId="19502"/>
    <cellStyle name="40% - Акцент6 53 2 2" xfId="19503"/>
    <cellStyle name="40% - Акцент6 53 2 2 2" xfId="19504"/>
    <cellStyle name="40% - Акцент6 53 2 3" xfId="19505"/>
    <cellStyle name="40% - Акцент6 53 3" xfId="19506"/>
    <cellStyle name="40% - Акцент6 53 3 2" xfId="19507"/>
    <cellStyle name="40% - Акцент6 53 3 2 2" xfId="19508"/>
    <cellStyle name="40% - Акцент6 53 3 3" xfId="19509"/>
    <cellStyle name="40% - Акцент6 53 4" xfId="19510"/>
    <cellStyle name="40% - Акцент6 53 4 2" xfId="19511"/>
    <cellStyle name="40% - Акцент6 53 5" xfId="19512"/>
    <cellStyle name="40% - Акцент6 54" xfId="19513"/>
    <cellStyle name="40% - Акцент6 54 2" xfId="19514"/>
    <cellStyle name="40% - Акцент6 54 2 2" xfId="19515"/>
    <cellStyle name="40% - Акцент6 54 2 2 2" xfId="19516"/>
    <cellStyle name="40% - Акцент6 54 2 3" xfId="19517"/>
    <cellStyle name="40% - Акцент6 54 3" xfId="19518"/>
    <cellStyle name="40% - Акцент6 54 3 2" xfId="19519"/>
    <cellStyle name="40% - Акцент6 54 3 2 2" xfId="19520"/>
    <cellStyle name="40% - Акцент6 54 3 3" xfId="19521"/>
    <cellStyle name="40% - Акцент6 54 4" xfId="19522"/>
    <cellStyle name="40% - Акцент6 54 4 2" xfId="19523"/>
    <cellStyle name="40% - Акцент6 54 5" xfId="19524"/>
    <cellStyle name="40% - Акцент6 55" xfId="19525"/>
    <cellStyle name="40% - Акцент6 55 2" xfId="19526"/>
    <cellStyle name="40% - Акцент6 55 2 2" xfId="19527"/>
    <cellStyle name="40% - Акцент6 55 2 2 2" xfId="19528"/>
    <cellStyle name="40% - Акцент6 55 2 3" xfId="19529"/>
    <cellStyle name="40% - Акцент6 55 3" xfId="19530"/>
    <cellStyle name="40% - Акцент6 55 3 2" xfId="19531"/>
    <cellStyle name="40% - Акцент6 55 3 2 2" xfId="19532"/>
    <cellStyle name="40% - Акцент6 55 3 3" xfId="19533"/>
    <cellStyle name="40% - Акцент6 55 4" xfId="19534"/>
    <cellStyle name="40% - Акцент6 55 4 2" xfId="19535"/>
    <cellStyle name="40% - Акцент6 55 5" xfId="19536"/>
    <cellStyle name="40% - Акцент6 56" xfId="19537"/>
    <cellStyle name="40% - Акцент6 56 2" xfId="19538"/>
    <cellStyle name="40% - Акцент6 56 2 2" xfId="19539"/>
    <cellStyle name="40% - Акцент6 56 2 2 2" xfId="19540"/>
    <cellStyle name="40% - Акцент6 56 2 3" xfId="19541"/>
    <cellStyle name="40% - Акцент6 56 3" xfId="19542"/>
    <cellStyle name="40% - Акцент6 56 3 2" xfId="19543"/>
    <cellStyle name="40% - Акцент6 56 3 2 2" xfId="19544"/>
    <cellStyle name="40% - Акцент6 56 3 3" xfId="19545"/>
    <cellStyle name="40% - Акцент6 56 4" xfId="19546"/>
    <cellStyle name="40% - Акцент6 56 4 2" xfId="19547"/>
    <cellStyle name="40% - Акцент6 56 5" xfId="19548"/>
    <cellStyle name="40% - Акцент6 57" xfId="19549"/>
    <cellStyle name="40% - Акцент6 57 2" xfId="19550"/>
    <cellStyle name="40% - Акцент6 57 2 2" xfId="19551"/>
    <cellStyle name="40% - Акцент6 57 2 2 2" xfId="19552"/>
    <cellStyle name="40% - Акцент6 57 2 3" xfId="19553"/>
    <cellStyle name="40% - Акцент6 57 3" xfId="19554"/>
    <cellStyle name="40% - Акцент6 57 3 2" xfId="19555"/>
    <cellStyle name="40% - Акцент6 57 3 2 2" xfId="19556"/>
    <cellStyle name="40% - Акцент6 57 3 3" xfId="19557"/>
    <cellStyle name="40% - Акцент6 57 4" xfId="19558"/>
    <cellStyle name="40% - Акцент6 57 4 2" xfId="19559"/>
    <cellStyle name="40% - Акцент6 57 5" xfId="19560"/>
    <cellStyle name="40% - Акцент6 58" xfId="19561"/>
    <cellStyle name="40% - Акцент6 58 2" xfId="19562"/>
    <cellStyle name="40% - Акцент6 58 2 2" xfId="19563"/>
    <cellStyle name="40% - Акцент6 58 2 2 2" xfId="19564"/>
    <cellStyle name="40% - Акцент6 58 2 3" xfId="19565"/>
    <cellStyle name="40% - Акцент6 58 3" xfId="19566"/>
    <cellStyle name="40% - Акцент6 58 3 2" xfId="19567"/>
    <cellStyle name="40% - Акцент6 58 3 2 2" xfId="19568"/>
    <cellStyle name="40% - Акцент6 58 3 3" xfId="19569"/>
    <cellStyle name="40% - Акцент6 58 4" xfId="19570"/>
    <cellStyle name="40% - Акцент6 58 4 2" xfId="19571"/>
    <cellStyle name="40% - Акцент6 58 5" xfId="19572"/>
    <cellStyle name="40% - Акцент6 59" xfId="19573"/>
    <cellStyle name="40% - Акцент6 59 2" xfId="19574"/>
    <cellStyle name="40% - Акцент6 59 2 2" xfId="19575"/>
    <cellStyle name="40% - Акцент6 59 2 2 2" xfId="19576"/>
    <cellStyle name="40% - Акцент6 59 2 3" xfId="19577"/>
    <cellStyle name="40% - Акцент6 59 3" xfId="19578"/>
    <cellStyle name="40% - Акцент6 59 3 2" xfId="19579"/>
    <cellStyle name="40% - Акцент6 59 3 2 2" xfId="19580"/>
    <cellStyle name="40% - Акцент6 59 3 3" xfId="19581"/>
    <cellStyle name="40% - Акцент6 59 4" xfId="19582"/>
    <cellStyle name="40% - Акцент6 59 4 2" xfId="19583"/>
    <cellStyle name="40% - Акцент6 59 5" xfId="19584"/>
    <cellStyle name="40% - Акцент6 6" xfId="19585"/>
    <cellStyle name="40% - Акцент6 6 2" xfId="19586"/>
    <cellStyle name="40% - Акцент6 6 2 2" xfId="19587"/>
    <cellStyle name="40% - Акцент6 6 2 2 2" xfId="19588"/>
    <cellStyle name="40% - Акцент6 6 2 2 2 2" xfId="19589"/>
    <cellStyle name="40% - Акцент6 6 2 2 3" xfId="19590"/>
    <cellStyle name="40% - Акцент6 6 2 3" xfId="19591"/>
    <cellStyle name="40% - Акцент6 6 2 3 2" xfId="19592"/>
    <cellStyle name="40% - Акцент6 6 2 3 2 2" xfId="19593"/>
    <cellStyle name="40% - Акцент6 6 2 3 3" xfId="19594"/>
    <cellStyle name="40% - Акцент6 6 2 4" xfId="19595"/>
    <cellStyle name="40% - Акцент6 6 2 4 2" xfId="19596"/>
    <cellStyle name="40% - Акцент6 6 2 5" xfId="19597"/>
    <cellStyle name="40% - Акцент6 6 3" xfId="19598"/>
    <cellStyle name="40% - Акцент6 6 3 2" xfId="19599"/>
    <cellStyle name="40% - Акцент6 6 3 2 2" xfId="19600"/>
    <cellStyle name="40% - Акцент6 6 3 2 2 2" xfId="19601"/>
    <cellStyle name="40% - Акцент6 6 3 2 3" xfId="19602"/>
    <cellStyle name="40% - Акцент6 6 3 3" xfId="19603"/>
    <cellStyle name="40% - Акцент6 6 3 3 2" xfId="19604"/>
    <cellStyle name="40% - Акцент6 6 3 3 2 2" xfId="19605"/>
    <cellStyle name="40% - Акцент6 6 3 3 3" xfId="19606"/>
    <cellStyle name="40% - Акцент6 6 3 4" xfId="19607"/>
    <cellStyle name="40% - Акцент6 6 3 4 2" xfId="19608"/>
    <cellStyle name="40% - Акцент6 6 3 5" xfId="19609"/>
    <cellStyle name="40% - Акцент6 6 4" xfId="19610"/>
    <cellStyle name="40% - Акцент6 6 4 2" xfId="19611"/>
    <cellStyle name="40% - Акцент6 6 4 2 2" xfId="19612"/>
    <cellStyle name="40% - Акцент6 6 4 2 2 2" xfId="19613"/>
    <cellStyle name="40% - Акцент6 6 4 2 3" xfId="19614"/>
    <cellStyle name="40% - Акцент6 6 4 3" xfId="19615"/>
    <cellStyle name="40% - Акцент6 6 4 3 2" xfId="19616"/>
    <cellStyle name="40% - Акцент6 6 4 3 2 2" xfId="19617"/>
    <cellStyle name="40% - Акцент6 6 4 3 3" xfId="19618"/>
    <cellStyle name="40% - Акцент6 6 4 4" xfId="19619"/>
    <cellStyle name="40% - Акцент6 6 4 4 2" xfId="19620"/>
    <cellStyle name="40% - Акцент6 6 4 5" xfId="19621"/>
    <cellStyle name="40% - Акцент6 6 5" xfId="19622"/>
    <cellStyle name="40% - Акцент6 6 5 2" xfId="19623"/>
    <cellStyle name="40% - Акцент6 6 5 2 2" xfId="19624"/>
    <cellStyle name="40% - Акцент6 6 5 2 2 2" xfId="19625"/>
    <cellStyle name="40% - Акцент6 6 5 2 3" xfId="19626"/>
    <cellStyle name="40% - Акцент6 6 5 3" xfId="19627"/>
    <cellStyle name="40% - Акцент6 6 5 3 2" xfId="19628"/>
    <cellStyle name="40% - Акцент6 6 5 3 2 2" xfId="19629"/>
    <cellStyle name="40% - Акцент6 6 5 3 3" xfId="19630"/>
    <cellStyle name="40% - Акцент6 6 5 4" xfId="19631"/>
    <cellStyle name="40% - Акцент6 6 5 4 2" xfId="19632"/>
    <cellStyle name="40% - Акцент6 6 5 5" xfId="19633"/>
    <cellStyle name="40% - Акцент6 6 6" xfId="19634"/>
    <cellStyle name="40% - Акцент6 6 6 2" xfId="19635"/>
    <cellStyle name="40% - Акцент6 6 6 2 2" xfId="19636"/>
    <cellStyle name="40% - Акцент6 6 6 3" xfId="19637"/>
    <cellStyle name="40% - Акцент6 6 7" xfId="19638"/>
    <cellStyle name="40% - Акцент6 6 7 2" xfId="19639"/>
    <cellStyle name="40% - Акцент6 6 7 2 2" xfId="19640"/>
    <cellStyle name="40% - Акцент6 6 7 3" xfId="19641"/>
    <cellStyle name="40% - Акцент6 6 8" xfId="19642"/>
    <cellStyle name="40% - Акцент6 6 8 2" xfId="19643"/>
    <cellStyle name="40% - Акцент6 6 9" xfId="19644"/>
    <cellStyle name="40% - Акцент6 60" xfId="19645"/>
    <cellStyle name="40% - Акцент6 60 2" xfId="19646"/>
    <cellStyle name="40% - Акцент6 60 2 2" xfId="19647"/>
    <cellStyle name="40% - Акцент6 60 2 2 2" xfId="19648"/>
    <cellStyle name="40% - Акцент6 60 2 3" xfId="19649"/>
    <cellStyle name="40% - Акцент6 60 3" xfId="19650"/>
    <cellStyle name="40% - Акцент6 60 3 2" xfId="19651"/>
    <cellStyle name="40% - Акцент6 60 3 2 2" xfId="19652"/>
    <cellStyle name="40% - Акцент6 60 3 3" xfId="19653"/>
    <cellStyle name="40% - Акцент6 60 4" xfId="19654"/>
    <cellStyle name="40% - Акцент6 60 4 2" xfId="19655"/>
    <cellStyle name="40% - Акцент6 60 5" xfId="19656"/>
    <cellStyle name="40% - Акцент6 61" xfId="19657"/>
    <cellStyle name="40% - Акцент6 61 2" xfId="19658"/>
    <cellStyle name="40% - Акцент6 61 2 2" xfId="19659"/>
    <cellStyle name="40% - Акцент6 61 2 2 2" xfId="19660"/>
    <cellStyle name="40% - Акцент6 61 2 3" xfId="19661"/>
    <cellStyle name="40% - Акцент6 61 3" xfId="19662"/>
    <cellStyle name="40% - Акцент6 61 3 2" xfId="19663"/>
    <cellStyle name="40% - Акцент6 61 3 2 2" xfId="19664"/>
    <cellStyle name="40% - Акцент6 61 3 3" xfId="19665"/>
    <cellStyle name="40% - Акцент6 61 4" xfId="19666"/>
    <cellStyle name="40% - Акцент6 61 4 2" xfId="19667"/>
    <cellStyle name="40% - Акцент6 61 5" xfId="19668"/>
    <cellStyle name="40% - Акцент6 62" xfId="19669"/>
    <cellStyle name="40% - Акцент6 62 2" xfId="19670"/>
    <cellStyle name="40% - Акцент6 62 2 2" xfId="19671"/>
    <cellStyle name="40% - Акцент6 62 2 2 2" xfId="19672"/>
    <cellStyle name="40% - Акцент6 62 2 3" xfId="19673"/>
    <cellStyle name="40% - Акцент6 62 3" xfId="19674"/>
    <cellStyle name="40% - Акцент6 62 3 2" xfId="19675"/>
    <cellStyle name="40% - Акцент6 62 3 2 2" xfId="19676"/>
    <cellStyle name="40% - Акцент6 62 3 3" xfId="19677"/>
    <cellStyle name="40% - Акцент6 62 4" xfId="19678"/>
    <cellStyle name="40% - Акцент6 62 4 2" xfId="19679"/>
    <cellStyle name="40% - Акцент6 62 5" xfId="19680"/>
    <cellStyle name="40% - Акцент6 63" xfId="19681"/>
    <cellStyle name="40% - Акцент6 63 2" xfId="19682"/>
    <cellStyle name="40% - Акцент6 63 2 2" xfId="19683"/>
    <cellStyle name="40% - Акцент6 63 2 2 2" xfId="19684"/>
    <cellStyle name="40% - Акцент6 63 2 3" xfId="19685"/>
    <cellStyle name="40% - Акцент6 63 3" xfId="19686"/>
    <cellStyle name="40% - Акцент6 63 3 2" xfId="19687"/>
    <cellStyle name="40% - Акцент6 63 3 2 2" xfId="19688"/>
    <cellStyle name="40% - Акцент6 63 3 3" xfId="19689"/>
    <cellStyle name="40% - Акцент6 63 4" xfId="19690"/>
    <cellStyle name="40% - Акцент6 63 4 2" xfId="19691"/>
    <cellStyle name="40% - Акцент6 63 5" xfId="19692"/>
    <cellStyle name="40% - Акцент6 64" xfId="19693"/>
    <cellStyle name="40% - Акцент6 64 2" xfId="19694"/>
    <cellStyle name="40% - Акцент6 64 2 2" xfId="19695"/>
    <cellStyle name="40% - Акцент6 64 2 2 2" xfId="19696"/>
    <cellStyle name="40% - Акцент6 64 2 3" xfId="19697"/>
    <cellStyle name="40% - Акцент6 64 3" xfId="19698"/>
    <cellStyle name="40% - Акцент6 64 3 2" xfId="19699"/>
    <cellStyle name="40% - Акцент6 64 3 2 2" xfId="19700"/>
    <cellStyle name="40% - Акцент6 64 3 3" xfId="19701"/>
    <cellStyle name="40% - Акцент6 64 4" xfId="19702"/>
    <cellStyle name="40% - Акцент6 64 4 2" xfId="19703"/>
    <cellStyle name="40% - Акцент6 64 5" xfId="19704"/>
    <cellStyle name="40% - Акцент6 65" xfId="19705"/>
    <cellStyle name="40% - Акцент6 65 2" xfId="19706"/>
    <cellStyle name="40% - Акцент6 65 2 2" xfId="19707"/>
    <cellStyle name="40% - Акцент6 65 2 2 2" xfId="19708"/>
    <cellStyle name="40% - Акцент6 65 2 3" xfId="19709"/>
    <cellStyle name="40% - Акцент6 65 3" xfId="19710"/>
    <cellStyle name="40% - Акцент6 65 3 2" xfId="19711"/>
    <cellStyle name="40% - Акцент6 65 3 2 2" xfId="19712"/>
    <cellStyle name="40% - Акцент6 65 3 3" xfId="19713"/>
    <cellStyle name="40% - Акцент6 65 4" xfId="19714"/>
    <cellStyle name="40% - Акцент6 65 4 2" xfId="19715"/>
    <cellStyle name="40% - Акцент6 65 5" xfId="19716"/>
    <cellStyle name="40% - Акцент6 66" xfId="19717"/>
    <cellStyle name="40% - Акцент6 66 2" xfId="19718"/>
    <cellStyle name="40% - Акцент6 66 2 2" xfId="19719"/>
    <cellStyle name="40% - Акцент6 66 2 2 2" xfId="19720"/>
    <cellStyle name="40% - Акцент6 66 2 3" xfId="19721"/>
    <cellStyle name="40% - Акцент6 66 3" xfId="19722"/>
    <cellStyle name="40% - Акцент6 66 3 2" xfId="19723"/>
    <cellStyle name="40% - Акцент6 66 3 2 2" xfId="19724"/>
    <cellStyle name="40% - Акцент6 66 3 3" xfId="19725"/>
    <cellStyle name="40% - Акцент6 66 4" xfId="19726"/>
    <cellStyle name="40% - Акцент6 66 4 2" xfId="19727"/>
    <cellStyle name="40% - Акцент6 66 5" xfId="19728"/>
    <cellStyle name="40% - Акцент6 67" xfId="19729"/>
    <cellStyle name="40% - Акцент6 67 2" xfId="19730"/>
    <cellStyle name="40% - Акцент6 67 2 2" xfId="19731"/>
    <cellStyle name="40% - Акцент6 67 2 2 2" xfId="19732"/>
    <cellStyle name="40% - Акцент6 67 2 3" xfId="19733"/>
    <cellStyle name="40% - Акцент6 67 3" xfId="19734"/>
    <cellStyle name="40% - Акцент6 67 3 2" xfId="19735"/>
    <cellStyle name="40% - Акцент6 67 3 2 2" xfId="19736"/>
    <cellStyle name="40% - Акцент6 67 3 3" xfId="19737"/>
    <cellStyle name="40% - Акцент6 67 4" xfId="19738"/>
    <cellStyle name="40% - Акцент6 67 4 2" xfId="19739"/>
    <cellStyle name="40% - Акцент6 67 5" xfId="19740"/>
    <cellStyle name="40% - Акцент6 68" xfId="19741"/>
    <cellStyle name="40% - Акцент6 68 2" xfId="19742"/>
    <cellStyle name="40% - Акцент6 68 2 2" xfId="19743"/>
    <cellStyle name="40% - Акцент6 68 2 2 2" xfId="19744"/>
    <cellStyle name="40% - Акцент6 68 2 3" xfId="19745"/>
    <cellStyle name="40% - Акцент6 68 3" xfId="19746"/>
    <cellStyle name="40% - Акцент6 68 3 2" xfId="19747"/>
    <cellStyle name="40% - Акцент6 68 3 2 2" xfId="19748"/>
    <cellStyle name="40% - Акцент6 68 3 3" xfId="19749"/>
    <cellStyle name="40% - Акцент6 68 4" xfId="19750"/>
    <cellStyle name="40% - Акцент6 68 4 2" xfId="19751"/>
    <cellStyle name="40% - Акцент6 68 5" xfId="19752"/>
    <cellStyle name="40% - Акцент6 69" xfId="19753"/>
    <cellStyle name="40% - Акцент6 69 2" xfId="19754"/>
    <cellStyle name="40% - Акцент6 69 2 2" xfId="19755"/>
    <cellStyle name="40% - Акцент6 69 2 2 2" xfId="19756"/>
    <cellStyle name="40% - Акцент6 69 2 3" xfId="19757"/>
    <cellStyle name="40% - Акцент6 69 3" xfId="19758"/>
    <cellStyle name="40% - Акцент6 69 3 2" xfId="19759"/>
    <cellStyle name="40% - Акцент6 69 3 2 2" xfId="19760"/>
    <cellStyle name="40% - Акцент6 69 3 3" xfId="19761"/>
    <cellStyle name="40% - Акцент6 69 4" xfId="19762"/>
    <cellStyle name="40% - Акцент6 69 4 2" xfId="19763"/>
    <cellStyle name="40% - Акцент6 69 5" xfId="19764"/>
    <cellStyle name="40% - Акцент6 7" xfId="19765"/>
    <cellStyle name="40% - Акцент6 7 2" xfId="19766"/>
    <cellStyle name="40% - Акцент6 7 2 2" xfId="19767"/>
    <cellStyle name="40% - Акцент6 7 2 2 2" xfId="19768"/>
    <cellStyle name="40% - Акцент6 7 2 2 2 2" xfId="19769"/>
    <cellStyle name="40% - Акцент6 7 2 2 3" xfId="19770"/>
    <cellStyle name="40% - Акцент6 7 2 3" xfId="19771"/>
    <cellStyle name="40% - Акцент6 7 2 3 2" xfId="19772"/>
    <cellStyle name="40% - Акцент6 7 2 3 2 2" xfId="19773"/>
    <cellStyle name="40% - Акцент6 7 2 3 3" xfId="19774"/>
    <cellStyle name="40% - Акцент6 7 2 4" xfId="19775"/>
    <cellStyle name="40% - Акцент6 7 2 4 2" xfId="19776"/>
    <cellStyle name="40% - Акцент6 7 2 5" xfId="19777"/>
    <cellStyle name="40% - Акцент6 7 3" xfId="19778"/>
    <cellStyle name="40% - Акцент6 7 3 2" xfId="19779"/>
    <cellStyle name="40% - Акцент6 7 3 2 2" xfId="19780"/>
    <cellStyle name="40% - Акцент6 7 3 2 2 2" xfId="19781"/>
    <cellStyle name="40% - Акцент6 7 3 2 3" xfId="19782"/>
    <cellStyle name="40% - Акцент6 7 3 3" xfId="19783"/>
    <cellStyle name="40% - Акцент6 7 3 3 2" xfId="19784"/>
    <cellStyle name="40% - Акцент6 7 3 3 2 2" xfId="19785"/>
    <cellStyle name="40% - Акцент6 7 3 3 3" xfId="19786"/>
    <cellStyle name="40% - Акцент6 7 3 4" xfId="19787"/>
    <cellStyle name="40% - Акцент6 7 3 4 2" xfId="19788"/>
    <cellStyle name="40% - Акцент6 7 3 5" xfId="19789"/>
    <cellStyle name="40% - Акцент6 7 4" xfId="19790"/>
    <cellStyle name="40% - Акцент6 7 4 2" xfId="19791"/>
    <cellStyle name="40% - Акцент6 7 4 2 2" xfId="19792"/>
    <cellStyle name="40% - Акцент6 7 4 2 2 2" xfId="19793"/>
    <cellStyle name="40% - Акцент6 7 4 2 3" xfId="19794"/>
    <cellStyle name="40% - Акцент6 7 4 3" xfId="19795"/>
    <cellStyle name="40% - Акцент6 7 4 3 2" xfId="19796"/>
    <cellStyle name="40% - Акцент6 7 4 3 2 2" xfId="19797"/>
    <cellStyle name="40% - Акцент6 7 4 3 3" xfId="19798"/>
    <cellStyle name="40% - Акцент6 7 4 4" xfId="19799"/>
    <cellStyle name="40% - Акцент6 7 4 4 2" xfId="19800"/>
    <cellStyle name="40% - Акцент6 7 4 5" xfId="19801"/>
    <cellStyle name="40% - Акцент6 7 5" xfId="19802"/>
    <cellStyle name="40% - Акцент6 7 5 2" xfId="19803"/>
    <cellStyle name="40% - Акцент6 7 5 2 2" xfId="19804"/>
    <cellStyle name="40% - Акцент6 7 5 2 2 2" xfId="19805"/>
    <cellStyle name="40% - Акцент6 7 5 2 3" xfId="19806"/>
    <cellStyle name="40% - Акцент6 7 5 3" xfId="19807"/>
    <cellStyle name="40% - Акцент6 7 5 3 2" xfId="19808"/>
    <cellStyle name="40% - Акцент6 7 5 3 2 2" xfId="19809"/>
    <cellStyle name="40% - Акцент6 7 5 3 3" xfId="19810"/>
    <cellStyle name="40% - Акцент6 7 5 4" xfId="19811"/>
    <cellStyle name="40% - Акцент6 7 5 4 2" xfId="19812"/>
    <cellStyle name="40% - Акцент6 7 5 5" xfId="19813"/>
    <cellStyle name="40% - Акцент6 7 6" xfId="19814"/>
    <cellStyle name="40% - Акцент6 7 6 2" xfId="19815"/>
    <cellStyle name="40% - Акцент6 7 6 2 2" xfId="19816"/>
    <cellStyle name="40% - Акцент6 7 6 3" xfId="19817"/>
    <cellStyle name="40% - Акцент6 7 7" xfId="19818"/>
    <cellStyle name="40% - Акцент6 7 7 2" xfId="19819"/>
    <cellStyle name="40% - Акцент6 7 7 2 2" xfId="19820"/>
    <cellStyle name="40% - Акцент6 7 7 3" xfId="19821"/>
    <cellStyle name="40% - Акцент6 7 8" xfId="19822"/>
    <cellStyle name="40% - Акцент6 7 8 2" xfId="19823"/>
    <cellStyle name="40% - Акцент6 7 9" xfId="19824"/>
    <cellStyle name="40% - Акцент6 70" xfId="19825"/>
    <cellStyle name="40% - Акцент6 70 2" xfId="19826"/>
    <cellStyle name="40% - Акцент6 70 2 2" xfId="19827"/>
    <cellStyle name="40% - Акцент6 70 2 2 2" xfId="19828"/>
    <cellStyle name="40% - Акцент6 70 2 3" xfId="19829"/>
    <cellStyle name="40% - Акцент6 70 3" xfId="19830"/>
    <cellStyle name="40% - Акцент6 70 3 2" xfId="19831"/>
    <cellStyle name="40% - Акцент6 70 3 2 2" xfId="19832"/>
    <cellStyle name="40% - Акцент6 70 3 3" xfId="19833"/>
    <cellStyle name="40% - Акцент6 70 4" xfId="19834"/>
    <cellStyle name="40% - Акцент6 70 4 2" xfId="19835"/>
    <cellStyle name="40% - Акцент6 70 5" xfId="19836"/>
    <cellStyle name="40% - Акцент6 71" xfId="19837"/>
    <cellStyle name="40% - Акцент6 71 2" xfId="19838"/>
    <cellStyle name="40% - Акцент6 71 2 2" xfId="19839"/>
    <cellStyle name="40% - Акцент6 71 2 2 2" xfId="19840"/>
    <cellStyle name="40% - Акцент6 71 2 3" xfId="19841"/>
    <cellStyle name="40% - Акцент6 71 3" xfId="19842"/>
    <cellStyle name="40% - Акцент6 71 3 2" xfId="19843"/>
    <cellStyle name="40% - Акцент6 71 3 2 2" xfId="19844"/>
    <cellStyle name="40% - Акцент6 71 3 3" xfId="19845"/>
    <cellStyle name="40% - Акцент6 71 4" xfId="19846"/>
    <cellStyle name="40% - Акцент6 71 4 2" xfId="19847"/>
    <cellStyle name="40% - Акцент6 71 5" xfId="19848"/>
    <cellStyle name="40% - Акцент6 72" xfId="19849"/>
    <cellStyle name="40% - Акцент6 72 2" xfId="19850"/>
    <cellStyle name="40% - Акцент6 72 2 2" xfId="19851"/>
    <cellStyle name="40% - Акцент6 72 2 2 2" xfId="19852"/>
    <cellStyle name="40% - Акцент6 72 2 3" xfId="19853"/>
    <cellStyle name="40% - Акцент6 72 3" xfId="19854"/>
    <cellStyle name="40% - Акцент6 72 3 2" xfId="19855"/>
    <cellStyle name="40% - Акцент6 72 3 2 2" xfId="19856"/>
    <cellStyle name="40% - Акцент6 72 3 3" xfId="19857"/>
    <cellStyle name="40% - Акцент6 72 4" xfId="19858"/>
    <cellStyle name="40% - Акцент6 72 4 2" xfId="19859"/>
    <cellStyle name="40% - Акцент6 72 5" xfId="19860"/>
    <cellStyle name="40% - Акцент6 73" xfId="19861"/>
    <cellStyle name="40% - Акцент6 73 2" xfId="19862"/>
    <cellStyle name="40% - Акцент6 73 2 2" xfId="19863"/>
    <cellStyle name="40% - Акцент6 73 2 2 2" xfId="19864"/>
    <cellStyle name="40% - Акцент6 73 2 3" xfId="19865"/>
    <cellStyle name="40% - Акцент6 73 3" xfId="19866"/>
    <cellStyle name="40% - Акцент6 73 3 2" xfId="19867"/>
    <cellStyle name="40% - Акцент6 73 3 2 2" xfId="19868"/>
    <cellStyle name="40% - Акцент6 73 3 3" xfId="19869"/>
    <cellStyle name="40% - Акцент6 73 4" xfId="19870"/>
    <cellStyle name="40% - Акцент6 73 4 2" xfId="19871"/>
    <cellStyle name="40% - Акцент6 73 5" xfId="19872"/>
    <cellStyle name="40% - Акцент6 74" xfId="19873"/>
    <cellStyle name="40% - Акцент6 74 2" xfId="19874"/>
    <cellStyle name="40% - Акцент6 74 2 2" xfId="19875"/>
    <cellStyle name="40% - Акцент6 74 2 2 2" xfId="19876"/>
    <cellStyle name="40% - Акцент6 74 2 3" xfId="19877"/>
    <cellStyle name="40% - Акцент6 74 3" xfId="19878"/>
    <cellStyle name="40% - Акцент6 74 3 2" xfId="19879"/>
    <cellStyle name="40% - Акцент6 74 3 2 2" xfId="19880"/>
    <cellStyle name="40% - Акцент6 74 3 3" xfId="19881"/>
    <cellStyle name="40% - Акцент6 74 4" xfId="19882"/>
    <cellStyle name="40% - Акцент6 74 4 2" xfId="19883"/>
    <cellStyle name="40% - Акцент6 74 5" xfId="19884"/>
    <cellStyle name="40% - Акцент6 75" xfId="19885"/>
    <cellStyle name="40% - Акцент6 75 2" xfId="19886"/>
    <cellStyle name="40% - Акцент6 75 2 2" xfId="19887"/>
    <cellStyle name="40% - Акцент6 75 2 2 2" xfId="19888"/>
    <cellStyle name="40% - Акцент6 75 2 3" xfId="19889"/>
    <cellStyle name="40% - Акцент6 75 3" xfId="19890"/>
    <cellStyle name="40% - Акцент6 75 3 2" xfId="19891"/>
    <cellStyle name="40% - Акцент6 75 3 2 2" xfId="19892"/>
    <cellStyle name="40% - Акцент6 75 3 3" xfId="19893"/>
    <cellStyle name="40% - Акцент6 75 4" xfId="19894"/>
    <cellStyle name="40% - Акцент6 75 4 2" xfId="19895"/>
    <cellStyle name="40% - Акцент6 75 5" xfId="19896"/>
    <cellStyle name="40% - Акцент6 76" xfId="19897"/>
    <cellStyle name="40% - Акцент6 76 2" xfId="19898"/>
    <cellStyle name="40% - Акцент6 76 2 2" xfId="19899"/>
    <cellStyle name="40% - Акцент6 76 2 2 2" xfId="19900"/>
    <cellStyle name="40% - Акцент6 76 2 3" xfId="19901"/>
    <cellStyle name="40% - Акцент6 76 3" xfId="19902"/>
    <cellStyle name="40% - Акцент6 76 3 2" xfId="19903"/>
    <cellStyle name="40% - Акцент6 76 3 2 2" xfId="19904"/>
    <cellStyle name="40% - Акцент6 76 3 3" xfId="19905"/>
    <cellStyle name="40% - Акцент6 76 4" xfId="19906"/>
    <cellStyle name="40% - Акцент6 76 4 2" xfId="19907"/>
    <cellStyle name="40% - Акцент6 76 5" xfId="19908"/>
    <cellStyle name="40% - Акцент6 77" xfId="19909"/>
    <cellStyle name="40% - Акцент6 77 2" xfId="19910"/>
    <cellStyle name="40% - Акцент6 77 2 2" xfId="19911"/>
    <cellStyle name="40% - Акцент6 77 2 2 2" xfId="19912"/>
    <cellStyle name="40% - Акцент6 77 2 3" xfId="19913"/>
    <cellStyle name="40% - Акцент6 77 3" xfId="19914"/>
    <cellStyle name="40% - Акцент6 77 3 2" xfId="19915"/>
    <cellStyle name="40% - Акцент6 77 3 2 2" xfId="19916"/>
    <cellStyle name="40% - Акцент6 77 3 3" xfId="19917"/>
    <cellStyle name="40% - Акцент6 77 4" xfId="19918"/>
    <cellStyle name="40% - Акцент6 77 4 2" xfId="19919"/>
    <cellStyle name="40% - Акцент6 77 5" xfId="19920"/>
    <cellStyle name="40% - Акцент6 78" xfId="19921"/>
    <cellStyle name="40% - Акцент6 78 2" xfId="19922"/>
    <cellStyle name="40% - Акцент6 78 2 2" xfId="19923"/>
    <cellStyle name="40% - Акцент6 78 2 2 2" xfId="19924"/>
    <cellStyle name="40% - Акцент6 78 2 3" xfId="19925"/>
    <cellStyle name="40% - Акцент6 78 3" xfId="19926"/>
    <cellStyle name="40% - Акцент6 78 3 2" xfId="19927"/>
    <cellStyle name="40% - Акцент6 78 3 2 2" xfId="19928"/>
    <cellStyle name="40% - Акцент6 78 3 3" xfId="19929"/>
    <cellStyle name="40% - Акцент6 78 4" xfId="19930"/>
    <cellStyle name="40% - Акцент6 78 4 2" xfId="19931"/>
    <cellStyle name="40% - Акцент6 78 5" xfId="19932"/>
    <cellStyle name="40% - Акцент6 79" xfId="19933"/>
    <cellStyle name="40% - Акцент6 79 2" xfId="19934"/>
    <cellStyle name="40% - Акцент6 79 2 2" xfId="19935"/>
    <cellStyle name="40% - Акцент6 79 2 2 2" xfId="19936"/>
    <cellStyle name="40% - Акцент6 79 2 3" xfId="19937"/>
    <cellStyle name="40% - Акцент6 79 3" xfId="19938"/>
    <cellStyle name="40% - Акцент6 79 3 2" xfId="19939"/>
    <cellStyle name="40% - Акцент6 79 3 2 2" xfId="19940"/>
    <cellStyle name="40% - Акцент6 79 3 3" xfId="19941"/>
    <cellStyle name="40% - Акцент6 79 4" xfId="19942"/>
    <cellStyle name="40% - Акцент6 79 4 2" xfId="19943"/>
    <cellStyle name="40% - Акцент6 79 5" xfId="19944"/>
    <cellStyle name="40% - Акцент6 8" xfId="19945"/>
    <cellStyle name="40% - Акцент6 8 2" xfId="19946"/>
    <cellStyle name="40% - Акцент6 8 2 2" xfId="19947"/>
    <cellStyle name="40% - Акцент6 8 2 2 2" xfId="19948"/>
    <cellStyle name="40% - Акцент6 8 2 2 2 2" xfId="19949"/>
    <cellStyle name="40% - Акцент6 8 2 2 3" xfId="19950"/>
    <cellStyle name="40% - Акцент6 8 2 3" xfId="19951"/>
    <cellStyle name="40% - Акцент6 8 2 3 2" xfId="19952"/>
    <cellStyle name="40% - Акцент6 8 2 3 2 2" xfId="19953"/>
    <cellStyle name="40% - Акцент6 8 2 3 3" xfId="19954"/>
    <cellStyle name="40% - Акцент6 8 2 4" xfId="19955"/>
    <cellStyle name="40% - Акцент6 8 2 4 2" xfId="19956"/>
    <cellStyle name="40% - Акцент6 8 2 5" xfId="19957"/>
    <cellStyle name="40% - Акцент6 8 3" xfId="19958"/>
    <cellStyle name="40% - Акцент6 8 3 2" xfId="19959"/>
    <cellStyle name="40% - Акцент6 8 3 2 2" xfId="19960"/>
    <cellStyle name="40% - Акцент6 8 3 2 2 2" xfId="19961"/>
    <cellStyle name="40% - Акцент6 8 3 2 3" xfId="19962"/>
    <cellStyle name="40% - Акцент6 8 3 3" xfId="19963"/>
    <cellStyle name="40% - Акцент6 8 3 3 2" xfId="19964"/>
    <cellStyle name="40% - Акцент6 8 3 3 2 2" xfId="19965"/>
    <cellStyle name="40% - Акцент6 8 3 3 3" xfId="19966"/>
    <cellStyle name="40% - Акцент6 8 3 4" xfId="19967"/>
    <cellStyle name="40% - Акцент6 8 3 4 2" xfId="19968"/>
    <cellStyle name="40% - Акцент6 8 3 5" xfId="19969"/>
    <cellStyle name="40% - Акцент6 8 4" xfId="19970"/>
    <cellStyle name="40% - Акцент6 8 4 2" xfId="19971"/>
    <cellStyle name="40% - Акцент6 8 4 2 2" xfId="19972"/>
    <cellStyle name="40% - Акцент6 8 4 2 2 2" xfId="19973"/>
    <cellStyle name="40% - Акцент6 8 4 2 3" xfId="19974"/>
    <cellStyle name="40% - Акцент6 8 4 3" xfId="19975"/>
    <cellStyle name="40% - Акцент6 8 4 3 2" xfId="19976"/>
    <cellStyle name="40% - Акцент6 8 4 3 2 2" xfId="19977"/>
    <cellStyle name="40% - Акцент6 8 4 3 3" xfId="19978"/>
    <cellStyle name="40% - Акцент6 8 4 4" xfId="19979"/>
    <cellStyle name="40% - Акцент6 8 4 4 2" xfId="19980"/>
    <cellStyle name="40% - Акцент6 8 4 5" xfId="19981"/>
    <cellStyle name="40% - Акцент6 8 5" xfId="19982"/>
    <cellStyle name="40% - Акцент6 8 5 2" xfId="19983"/>
    <cellStyle name="40% - Акцент6 8 5 2 2" xfId="19984"/>
    <cellStyle name="40% - Акцент6 8 5 2 2 2" xfId="19985"/>
    <cellStyle name="40% - Акцент6 8 5 2 3" xfId="19986"/>
    <cellStyle name="40% - Акцент6 8 5 3" xfId="19987"/>
    <cellStyle name="40% - Акцент6 8 5 3 2" xfId="19988"/>
    <cellStyle name="40% - Акцент6 8 5 3 2 2" xfId="19989"/>
    <cellStyle name="40% - Акцент6 8 5 3 3" xfId="19990"/>
    <cellStyle name="40% - Акцент6 8 5 4" xfId="19991"/>
    <cellStyle name="40% - Акцент6 8 5 4 2" xfId="19992"/>
    <cellStyle name="40% - Акцент6 8 5 5" xfId="19993"/>
    <cellStyle name="40% - Акцент6 8 6" xfId="19994"/>
    <cellStyle name="40% - Акцент6 8 6 2" xfId="19995"/>
    <cellStyle name="40% - Акцент6 8 6 2 2" xfId="19996"/>
    <cellStyle name="40% - Акцент6 8 6 3" xfId="19997"/>
    <cellStyle name="40% - Акцент6 8 7" xfId="19998"/>
    <cellStyle name="40% - Акцент6 8 7 2" xfId="19999"/>
    <cellStyle name="40% - Акцент6 8 7 2 2" xfId="20000"/>
    <cellStyle name="40% - Акцент6 8 7 3" xfId="20001"/>
    <cellStyle name="40% - Акцент6 8 8" xfId="20002"/>
    <cellStyle name="40% - Акцент6 8 8 2" xfId="20003"/>
    <cellStyle name="40% - Акцент6 8 9" xfId="20004"/>
    <cellStyle name="40% - Акцент6 80" xfId="20005"/>
    <cellStyle name="40% - Акцент6 80 2" xfId="20006"/>
    <cellStyle name="40% - Акцент6 80 2 2" xfId="20007"/>
    <cellStyle name="40% - Акцент6 80 2 2 2" xfId="20008"/>
    <cellStyle name="40% - Акцент6 80 2 3" xfId="20009"/>
    <cellStyle name="40% - Акцент6 80 3" xfId="20010"/>
    <cellStyle name="40% - Акцент6 80 3 2" xfId="20011"/>
    <cellStyle name="40% - Акцент6 80 3 2 2" xfId="20012"/>
    <cellStyle name="40% - Акцент6 80 3 3" xfId="20013"/>
    <cellStyle name="40% - Акцент6 80 4" xfId="20014"/>
    <cellStyle name="40% - Акцент6 80 4 2" xfId="20015"/>
    <cellStyle name="40% - Акцент6 80 5" xfId="20016"/>
    <cellStyle name="40% - Акцент6 81" xfId="20017"/>
    <cellStyle name="40% - Акцент6 81 2" xfId="20018"/>
    <cellStyle name="40% - Акцент6 81 2 2" xfId="20019"/>
    <cellStyle name="40% - Акцент6 81 2 2 2" xfId="20020"/>
    <cellStyle name="40% - Акцент6 81 2 3" xfId="20021"/>
    <cellStyle name="40% - Акцент6 81 3" xfId="20022"/>
    <cellStyle name="40% - Акцент6 81 3 2" xfId="20023"/>
    <cellStyle name="40% - Акцент6 81 3 2 2" xfId="20024"/>
    <cellStyle name="40% - Акцент6 81 3 3" xfId="20025"/>
    <cellStyle name="40% - Акцент6 81 4" xfId="20026"/>
    <cellStyle name="40% - Акцент6 81 4 2" xfId="20027"/>
    <cellStyle name="40% - Акцент6 81 5" xfId="20028"/>
    <cellStyle name="40% - Акцент6 82" xfId="20029"/>
    <cellStyle name="40% - Акцент6 82 2" xfId="20030"/>
    <cellStyle name="40% - Акцент6 82 2 2" xfId="20031"/>
    <cellStyle name="40% - Акцент6 82 2 2 2" xfId="20032"/>
    <cellStyle name="40% - Акцент6 82 2 3" xfId="20033"/>
    <cellStyle name="40% - Акцент6 82 3" xfId="20034"/>
    <cellStyle name="40% - Акцент6 82 3 2" xfId="20035"/>
    <cellStyle name="40% - Акцент6 82 3 2 2" xfId="20036"/>
    <cellStyle name="40% - Акцент6 82 3 3" xfId="20037"/>
    <cellStyle name="40% - Акцент6 82 4" xfId="20038"/>
    <cellStyle name="40% - Акцент6 82 4 2" xfId="20039"/>
    <cellStyle name="40% - Акцент6 82 5" xfId="20040"/>
    <cellStyle name="40% - Акцент6 83" xfId="20041"/>
    <cellStyle name="40% - Акцент6 83 2" xfId="20042"/>
    <cellStyle name="40% - Акцент6 83 2 2" xfId="20043"/>
    <cellStyle name="40% - Акцент6 83 2 2 2" xfId="20044"/>
    <cellStyle name="40% - Акцент6 83 2 3" xfId="20045"/>
    <cellStyle name="40% - Акцент6 83 3" xfId="20046"/>
    <cellStyle name="40% - Акцент6 83 3 2" xfId="20047"/>
    <cellStyle name="40% - Акцент6 83 3 2 2" xfId="20048"/>
    <cellStyle name="40% - Акцент6 83 3 3" xfId="20049"/>
    <cellStyle name="40% - Акцент6 83 4" xfId="20050"/>
    <cellStyle name="40% - Акцент6 83 4 2" xfId="20051"/>
    <cellStyle name="40% - Акцент6 83 5" xfId="20052"/>
    <cellStyle name="40% - Акцент6 84" xfId="20053"/>
    <cellStyle name="40% - Акцент6 84 2" xfId="20054"/>
    <cellStyle name="40% - Акцент6 84 2 2" xfId="20055"/>
    <cellStyle name="40% - Акцент6 84 2 2 2" xfId="20056"/>
    <cellStyle name="40% - Акцент6 84 2 3" xfId="20057"/>
    <cellStyle name="40% - Акцент6 84 3" xfId="20058"/>
    <cellStyle name="40% - Акцент6 84 3 2" xfId="20059"/>
    <cellStyle name="40% - Акцент6 84 3 2 2" xfId="20060"/>
    <cellStyle name="40% - Акцент6 84 3 3" xfId="20061"/>
    <cellStyle name="40% - Акцент6 84 4" xfId="20062"/>
    <cellStyle name="40% - Акцент6 84 4 2" xfId="20063"/>
    <cellStyle name="40% - Акцент6 84 5" xfId="20064"/>
    <cellStyle name="40% - Акцент6 85" xfId="20065"/>
    <cellStyle name="40% - Акцент6 85 2" xfId="20066"/>
    <cellStyle name="40% - Акцент6 85 2 2" xfId="20067"/>
    <cellStyle name="40% - Акцент6 85 2 2 2" xfId="20068"/>
    <cellStyle name="40% - Акцент6 85 2 3" xfId="20069"/>
    <cellStyle name="40% - Акцент6 85 3" xfId="20070"/>
    <cellStyle name="40% - Акцент6 85 3 2" xfId="20071"/>
    <cellStyle name="40% - Акцент6 85 3 2 2" xfId="20072"/>
    <cellStyle name="40% - Акцент6 85 3 3" xfId="20073"/>
    <cellStyle name="40% - Акцент6 85 4" xfId="20074"/>
    <cellStyle name="40% - Акцент6 85 4 2" xfId="20075"/>
    <cellStyle name="40% - Акцент6 85 5" xfId="20076"/>
    <cellStyle name="40% - Акцент6 86" xfId="20077"/>
    <cellStyle name="40% - Акцент6 86 2" xfId="20078"/>
    <cellStyle name="40% - Акцент6 86 2 2" xfId="20079"/>
    <cellStyle name="40% - Акцент6 86 2 2 2" xfId="20080"/>
    <cellStyle name="40% - Акцент6 86 2 3" xfId="20081"/>
    <cellStyle name="40% - Акцент6 86 3" xfId="20082"/>
    <cellStyle name="40% - Акцент6 86 3 2" xfId="20083"/>
    <cellStyle name="40% - Акцент6 86 3 2 2" xfId="20084"/>
    <cellStyle name="40% - Акцент6 86 3 3" xfId="20085"/>
    <cellStyle name="40% - Акцент6 86 4" xfId="20086"/>
    <cellStyle name="40% - Акцент6 86 4 2" xfId="20087"/>
    <cellStyle name="40% - Акцент6 86 5" xfId="20088"/>
    <cellStyle name="40% - Акцент6 87" xfId="20089"/>
    <cellStyle name="40% - Акцент6 87 2" xfId="20090"/>
    <cellStyle name="40% - Акцент6 87 2 2" xfId="20091"/>
    <cellStyle name="40% - Акцент6 87 2 2 2" xfId="20092"/>
    <cellStyle name="40% - Акцент6 87 2 3" xfId="20093"/>
    <cellStyle name="40% - Акцент6 87 3" xfId="20094"/>
    <cellStyle name="40% - Акцент6 87 3 2" xfId="20095"/>
    <cellStyle name="40% - Акцент6 87 3 2 2" xfId="20096"/>
    <cellStyle name="40% - Акцент6 87 3 3" xfId="20097"/>
    <cellStyle name="40% - Акцент6 87 4" xfId="20098"/>
    <cellStyle name="40% - Акцент6 87 4 2" xfId="20099"/>
    <cellStyle name="40% - Акцент6 87 5" xfId="20100"/>
    <cellStyle name="40% - Акцент6 88" xfId="20101"/>
    <cellStyle name="40% - Акцент6 88 2" xfId="20102"/>
    <cellStyle name="40% - Акцент6 88 2 2" xfId="20103"/>
    <cellStyle name="40% - Акцент6 88 3" xfId="20104"/>
    <cellStyle name="40% - Акцент6 89" xfId="20105"/>
    <cellStyle name="40% - Акцент6 89 2" xfId="20106"/>
    <cellStyle name="40% - Акцент6 89 2 2" xfId="20107"/>
    <cellStyle name="40% - Акцент6 89 3" xfId="20108"/>
    <cellStyle name="40% - Акцент6 9" xfId="20109"/>
    <cellStyle name="40% - Акцент6 9 2" xfId="20110"/>
    <cellStyle name="40% - Акцент6 9 2 2" xfId="20111"/>
    <cellStyle name="40% - Акцент6 9 2 2 2" xfId="20112"/>
    <cellStyle name="40% - Акцент6 9 2 2 2 2" xfId="20113"/>
    <cellStyle name="40% - Акцент6 9 2 2 3" xfId="20114"/>
    <cellStyle name="40% - Акцент6 9 2 3" xfId="20115"/>
    <cellStyle name="40% - Акцент6 9 2 3 2" xfId="20116"/>
    <cellStyle name="40% - Акцент6 9 2 3 2 2" xfId="20117"/>
    <cellStyle name="40% - Акцент6 9 2 3 3" xfId="20118"/>
    <cellStyle name="40% - Акцент6 9 2 4" xfId="20119"/>
    <cellStyle name="40% - Акцент6 9 2 4 2" xfId="20120"/>
    <cellStyle name="40% - Акцент6 9 2 5" xfId="20121"/>
    <cellStyle name="40% - Акцент6 9 3" xfId="20122"/>
    <cellStyle name="40% - Акцент6 9 3 2" xfId="20123"/>
    <cellStyle name="40% - Акцент6 9 3 2 2" xfId="20124"/>
    <cellStyle name="40% - Акцент6 9 3 2 2 2" xfId="20125"/>
    <cellStyle name="40% - Акцент6 9 3 2 3" xfId="20126"/>
    <cellStyle name="40% - Акцент6 9 3 3" xfId="20127"/>
    <cellStyle name="40% - Акцент6 9 3 3 2" xfId="20128"/>
    <cellStyle name="40% - Акцент6 9 3 3 2 2" xfId="20129"/>
    <cellStyle name="40% - Акцент6 9 3 3 3" xfId="20130"/>
    <cellStyle name="40% - Акцент6 9 3 4" xfId="20131"/>
    <cellStyle name="40% - Акцент6 9 3 4 2" xfId="20132"/>
    <cellStyle name="40% - Акцент6 9 3 5" xfId="20133"/>
    <cellStyle name="40% - Акцент6 9 4" xfId="20134"/>
    <cellStyle name="40% - Акцент6 9 4 2" xfId="20135"/>
    <cellStyle name="40% - Акцент6 9 4 2 2" xfId="20136"/>
    <cellStyle name="40% - Акцент6 9 4 2 2 2" xfId="20137"/>
    <cellStyle name="40% - Акцент6 9 4 2 3" xfId="20138"/>
    <cellStyle name="40% - Акцент6 9 4 3" xfId="20139"/>
    <cellStyle name="40% - Акцент6 9 4 3 2" xfId="20140"/>
    <cellStyle name="40% - Акцент6 9 4 3 2 2" xfId="20141"/>
    <cellStyle name="40% - Акцент6 9 4 3 3" xfId="20142"/>
    <cellStyle name="40% - Акцент6 9 4 4" xfId="20143"/>
    <cellStyle name="40% - Акцент6 9 4 4 2" xfId="20144"/>
    <cellStyle name="40% - Акцент6 9 4 5" xfId="20145"/>
    <cellStyle name="40% - Акцент6 9 5" xfId="20146"/>
    <cellStyle name="40% - Акцент6 9 5 2" xfId="20147"/>
    <cellStyle name="40% - Акцент6 9 5 2 2" xfId="20148"/>
    <cellStyle name="40% - Акцент6 9 5 2 2 2" xfId="20149"/>
    <cellStyle name="40% - Акцент6 9 5 2 3" xfId="20150"/>
    <cellStyle name="40% - Акцент6 9 5 3" xfId="20151"/>
    <cellStyle name="40% - Акцент6 9 5 3 2" xfId="20152"/>
    <cellStyle name="40% - Акцент6 9 5 3 2 2" xfId="20153"/>
    <cellStyle name="40% - Акцент6 9 5 3 3" xfId="20154"/>
    <cellStyle name="40% - Акцент6 9 5 4" xfId="20155"/>
    <cellStyle name="40% - Акцент6 9 5 4 2" xfId="20156"/>
    <cellStyle name="40% - Акцент6 9 5 5" xfId="20157"/>
    <cellStyle name="40% - Акцент6 9 6" xfId="20158"/>
    <cellStyle name="40% - Акцент6 9 6 2" xfId="20159"/>
    <cellStyle name="40% - Акцент6 9 6 2 2" xfId="20160"/>
    <cellStyle name="40% - Акцент6 9 6 3" xfId="20161"/>
    <cellStyle name="40% - Акцент6 9 7" xfId="20162"/>
    <cellStyle name="40% - Акцент6 9 7 2" xfId="20163"/>
    <cellStyle name="40% - Акцент6 9 7 2 2" xfId="20164"/>
    <cellStyle name="40% - Акцент6 9 7 3" xfId="20165"/>
    <cellStyle name="40% - Акцент6 9 8" xfId="20166"/>
    <cellStyle name="40% - Акцент6 9 8 2" xfId="20167"/>
    <cellStyle name="40% - Акцент6 9 9" xfId="20168"/>
    <cellStyle name="40% - Акцент6 90" xfId="20169"/>
    <cellStyle name="40% - Акцент6 90 2" xfId="20170"/>
    <cellStyle name="40% - Акцент6 90 2 2" xfId="20171"/>
    <cellStyle name="40% - Акцент6 90 3" xfId="20172"/>
    <cellStyle name="40% - Акцент6 91" xfId="20173"/>
    <cellStyle name="40% - Акцент6 91 2" xfId="20174"/>
    <cellStyle name="40% - Акцент6 91 2 2" xfId="20175"/>
    <cellStyle name="40% - Акцент6 91 3" xfId="20176"/>
    <cellStyle name="40% - Акцент6 92" xfId="20177"/>
    <cellStyle name="40% - Акцент6 92 2" xfId="20178"/>
    <cellStyle name="40% - Акцент6 92 2 2" xfId="20179"/>
    <cellStyle name="40% - Акцент6 92 3" xfId="20180"/>
    <cellStyle name="40% - Акцент6 93" xfId="20181"/>
    <cellStyle name="40% - Акцент6 93 2" xfId="20182"/>
    <cellStyle name="40% - Акцент6 93 2 2" xfId="20183"/>
    <cellStyle name="40% - Акцент6 93 3" xfId="20184"/>
    <cellStyle name="40% - Акцент6 94" xfId="20185"/>
    <cellStyle name="40% - Акцент6 94 2" xfId="20186"/>
    <cellStyle name="40% - Акцент6 94 2 2" xfId="20187"/>
    <cellStyle name="40% - Акцент6 94 3" xfId="20188"/>
    <cellStyle name="40% - Акцент6 95" xfId="20189"/>
    <cellStyle name="40% - Акцент6 95 2" xfId="20190"/>
    <cellStyle name="40% - Акцент6 95 2 2" xfId="20191"/>
    <cellStyle name="40% - Акцент6 95 3" xfId="20192"/>
    <cellStyle name="40% - Акцент6 96" xfId="20193"/>
    <cellStyle name="40% - Акцент6 96 2" xfId="20194"/>
    <cellStyle name="40% - Акцент6 96 2 2" xfId="20195"/>
    <cellStyle name="40% - Акцент6 96 3" xfId="20196"/>
    <cellStyle name="40% - Акцент6 97" xfId="20197"/>
    <cellStyle name="40% - Акцент6 97 2" xfId="20198"/>
    <cellStyle name="40% - Акцент6 97 2 2" xfId="20199"/>
    <cellStyle name="40% - Акцент6 97 3" xfId="20200"/>
    <cellStyle name="40% - Акцент6 98" xfId="20201"/>
    <cellStyle name="40% - Акцент6 98 2" xfId="20202"/>
    <cellStyle name="40% - Акцент6 98 2 2" xfId="20203"/>
    <cellStyle name="40% - Акцент6 98 3" xfId="20204"/>
    <cellStyle name="40% - Акцент6 99" xfId="20205"/>
    <cellStyle name="40% - Акцент6 99 2" xfId="20206"/>
    <cellStyle name="40% - Акцент6 99 2 2" xfId="20207"/>
    <cellStyle name="40% - Акцент6 99 3" xfId="20208"/>
    <cellStyle name="60% - Accent1" xfId="20209"/>
    <cellStyle name="60% - Accent2" xfId="20210"/>
    <cellStyle name="60% - Accent3" xfId="20211"/>
    <cellStyle name="60% - Accent4" xfId="20212"/>
    <cellStyle name="60% - Accent5" xfId="20213"/>
    <cellStyle name="60% - Accent6" xfId="20214"/>
    <cellStyle name="60% - Акцент1" xfId="20215" builtinId="32" customBuiltin="1"/>
    <cellStyle name="60% - Акцент1 10" xfId="20216"/>
    <cellStyle name="60% - Акцент1 100" xfId="20217"/>
    <cellStyle name="60% - Акцент1 101" xfId="20218"/>
    <cellStyle name="60% - Акцент1 102" xfId="20219"/>
    <cellStyle name="60% - Акцент1 103" xfId="20220"/>
    <cellStyle name="60% - Акцент1 104" xfId="20221"/>
    <cellStyle name="60% - Акцент1 105" xfId="20222"/>
    <cellStyle name="60% - Акцент1 106" xfId="20223"/>
    <cellStyle name="60% - Акцент1 107" xfId="20224"/>
    <cellStyle name="60% - Акцент1 108" xfId="20225"/>
    <cellStyle name="60% - Акцент1 109" xfId="20226"/>
    <cellStyle name="60% - Акцент1 11" xfId="20227"/>
    <cellStyle name="60% - Акцент1 110" xfId="20228"/>
    <cellStyle name="60% - Акцент1 111" xfId="20229"/>
    <cellStyle name="60% - Акцент1 112" xfId="20230"/>
    <cellStyle name="60% - Акцент1 113" xfId="20231"/>
    <cellStyle name="60% - Акцент1 12" xfId="20232"/>
    <cellStyle name="60% - Акцент1 13" xfId="20233"/>
    <cellStyle name="60% - Акцент1 14" xfId="20234"/>
    <cellStyle name="60% - Акцент1 15" xfId="20235"/>
    <cellStyle name="60% - Акцент1 16" xfId="20236"/>
    <cellStyle name="60% - Акцент1 17" xfId="20237"/>
    <cellStyle name="60% - Акцент1 18" xfId="20238"/>
    <cellStyle name="60% - Акцент1 19" xfId="20239"/>
    <cellStyle name="60% - Акцент1 2" xfId="20240"/>
    <cellStyle name="60% - Акцент1 2 2" xfId="20241"/>
    <cellStyle name="60% - Акцент1 2 3" xfId="20242"/>
    <cellStyle name="60% - Акцент1 2 4" xfId="20243"/>
    <cellStyle name="60% - Акцент1 2 5" xfId="20244"/>
    <cellStyle name="60% - Акцент1 20" xfId="20245"/>
    <cellStyle name="60% - Акцент1 21" xfId="20246"/>
    <cellStyle name="60% - Акцент1 22" xfId="20247"/>
    <cellStyle name="60% - Акцент1 23" xfId="20248"/>
    <cellStyle name="60% - Акцент1 24" xfId="20249"/>
    <cellStyle name="60% - Акцент1 25" xfId="20250"/>
    <cellStyle name="60% - Акцент1 26" xfId="20251"/>
    <cellStyle name="60% - Акцент1 27" xfId="20252"/>
    <cellStyle name="60% - Акцент1 28" xfId="20253"/>
    <cellStyle name="60% - Акцент1 29" xfId="20254"/>
    <cellStyle name="60% - Акцент1 3" xfId="20255"/>
    <cellStyle name="60% - Акцент1 3 2" xfId="20256"/>
    <cellStyle name="60% - Акцент1 3 3" xfId="20257"/>
    <cellStyle name="60% - Акцент1 3 4" xfId="20258"/>
    <cellStyle name="60% - Акцент1 3 5" xfId="20259"/>
    <cellStyle name="60% - Акцент1 30" xfId="20260"/>
    <cellStyle name="60% - Акцент1 31" xfId="20261"/>
    <cellStyle name="60% - Акцент1 32" xfId="20262"/>
    <cellStyle name="60% - Акцент1 33" xfId="20263"/>
    <cellStyle name="60% - Акцент1 34" xfId="20264"/>
    <cellStyle name="60% - Акцент1 35" xfId="20265"/>
    <cellStyle name="60% - Акцент1 36" xfId="20266"/>
    <cellStyle name="60% - Акцент1 37" xfId="20267"/>
    <cellStyle name="60% - Акцент1 38" xfId="20268"/>
    <cellStyle name="60% - Акцент1 39" xfId="20269"/>
    <cellStyle name="60% - Акцент1 4" xfId="20270"/>
    <cellStyle name="60% - Акцент1 4 2" xfId="20271"/>
    <cellStyle name="60% - Акцент1 4 3" xfId="20272"/>
    <cellStyle name="60% - Акцент1 4 4" xfId="20273"/>
    <cellStyle name="60% - Акцент1 4 5" xfId="20274"/>
    <cellStyle name="60% - Акцент1 40" xfId="20275"/>
    <cellStyle name="60% - Акцент1 41" xfId="20276"/>
    <cellStyle name="60% - Акцент1 42" xfId="20277"/>
    <cellStyle name="60% - Акцент1 43" xfId="20278"/>
    <cellStyle name="60% - Акцент1 44" xfId="20279"/>
    <cellStyle name="60% - Акцент1 45" xfId="20280"/>
    <cellStyle name="60% - Акцент1 46" xfId="20281"/>
    <cellStyle name="60% - Акцент1 47" xfId="20282"/>
    <cellStyle name="60% - Акцент1 48" xfId="20283"/>
    <cellStyle name="60% - Акцент1 49" xfId="20284"/>
    <cellStyle name="60% - Акцент1 5" xfId="20285"/>
    <cellStyle name="60% - Акцент1 5 2" xfId="20286"/>
    <cellStyle name="60% - Акцент1 5 3" xfId="20287"/>
    <cellStyle name="60% - Акцент1 5 4" xfId="20288"/>
    <cellStyle name="60% - Акцент1 5 5" xfId="20289"/>
    <cellStyle name="60% - Акцент1 50" xfId="20290"/>
    <cellStyle name="60% - Акцент1 51" xfId="20291"/>
    <cellStyle name="60% - Акцент1 52" xfId="20292"/>
    <cellStyle name="60% - Акцент1 53" xfId="20293"/>
    <cellStyle name="60% - Акцент1 54" xfId="20294"/>
    <cellStyle name="60% - Акцент1 55" xfId="20295"/>
    <cellStyle name="60% - Акцент1 56" xfId="20296"/>
    <cellStyle name="60% - Акцент1 57" xfId="20297"/>
    <cellStyle name="60% - Акцент1 58" xfId="20298"/>
    <cellStyle name="60% - Акцент1 59" xfId="20299"/>
    <cellStyle name="60% - Акцент1 6" xfId="20300"/>
    <cellStyle name="60% - Акцент1 6 2" xfId="20301"/>
    <cellStyle name="60% - Акцент1 6 3" xfId="20302"/>
    <cellStyle name="60% - Акцент1 6 4" xfId="20303"/>
    <cellStyle name="60% - Акцент1 6 5" xfId="20304"/>
    <cellStyle name="60% - Акцент1 60" xfId="20305"/>
    <cellStyle name="60% - Акцент1 61" xfId="20306"/>
    <cellStyle name="60% - Акцент1 62" xfId="20307"/>
    <cellStyle name="60% - Акцент1 63" xfId="20308"/>
    <cellStyle name="60% - Акцент1 64" xfId="20309"/>
    <cellStyle name="60% - Акцент1 65" xfId="20310"/>
    <cellStyle name="60% - Акцент1 66" xfId="20311"/>
    <cellStyle name="60% - Акцент1 67" xfId="20312"/>
    <cellStyle name="60% - Акцент1 68" xfId="20313"/>
    <cellStyle name="60% - Акцент1 69" xfId="20314"/>
    <cellStyle name="60% - Акцент1 7" xfId="20315"/>
    <cellStyle name="60% - Акцент1 7 2" xfId="20316"/>
    <cellStyle name="60% - Акцент1 7 3" xfId="20317"/>
    <cellStyle name="60% - Акцент1 7 4" xfId="20318"/>
    <cellStyle name="60% - Акцент1 7 5" xfId="20319"/>
    <cellStyle name="60% - Акцент1 70" xfId="20320"/>
    <cellStyle name="60% - Акцент1 71" xfId="20321"/>
    <cellStyle name="60% - Акцент1 72" xfId="20322"/>
    <cellStyle name="60% - Акцент1 73" xfId="20323"/>
    <cellStyle name="60% - Акцент1 74" xfId="20324"/>
    <cellStyle name="60% - Акцент1 75" xfId="20325"/>
    <cellStyle name="60% - Акцент1 76" xfId="20326"/>
    <cellStyle name="60% - Акцент1 77" xfId="20327"/>
    <cellStyle name="60% - Акцент1 78" xfId="20328"/>
    <cellStyle name="60% - Акцент1 79" xfId="20329"/>
    <cellStyle name="60% - Акцент1 8" xfId="20330"/>
    <cellStyle name="60% - Акцент1 8 2" xfId="20331"/>
    <cellStyle name="60% - Акцент1 8 3" xfId="20332"/>
    <cellStyle name="60% - Акцент1 8 4" xfId="20333"/>
    <cellStyle name="60% - Акцент1 8 5" xfId="20334"/>
    <cellStyle name="60% - Акцент1 80" xfId="20335"/>
    <cellStyle name="60% - Акцент1 81" xfId="20336"/>
    <cellStyle name="60% - Акцент1 82" xfId="20337"/>
    <cellStyle name="60% - Акцент1 83" xfId="20338"/>
    <cellStyle name="60% - Акцент1 84" xfId="20339"/>
    <cellStyle name="60% - Акцент1 85" xfId="20340"/>
    <cellStyle name="60% - Акцент1 86" xfId="20341"/>
    <cellStyle name="60% - Акцент1 87" xfId="20342"/>
    <cellStyle name="60% - Акцент1 88" xfId="20343"/>
    <cellStyle name="60% - Акцент1 89" xfId="20344"/>
    <cellStyle name="60% - Акцент1 9" xfId="20345"/>
    <cellStyle name="60% - Акцент1 9 2" xfId="20346"/>
    <cellStyle name="60% - Акцент1 9 3" xfId="20347"/>
    <cellStyle name="60% - Акцент1 9 4" xfId="20348"/>
    <cellStyle name="60% - Акцент1 9 5" xfId="20349"/>
    <cellStyle name="60% - Акцент1 90" xfId="20350"/>
    <cellStyle name="60% - Акцент1 91" xfId="20351"/>
    <cellStyle name="60% - Акцент1 92" xfId="20352"/>
    <cellStyle name="60% - Акцент1 93" xfId="20353"/>
    <cellStyle name="60% - Акцент1 94" xfId="20354"/>
    <cellStyle name="60% - Акцент1 95" xfId="20355"/>
    <cellStyle name="60% - Акцент1 96" xfId="20356"/>
    <cellStyle name="60% - Акцент1 97" xfId="20357"/>
    <cellStyle name="60% - Акцент1 98" xfId="20358"/>
    <cellStyle name="60% - Акцент1 99" xfId="20359"/>
    <cellStyle name="60% - Акцент2" xfId="20360" builtinId="36" customBuiltin="1"/>
    <cellStyle name="60% - Акцент2 10" xfId="20361"/>
    <cellStyle name="60% - Акцент2 100" xfId="20362"/>
    <cellStyle name="60% - Акцент2 101" xfId="20363"/>
    <cellStyle name="60% - Акцент2 102" xfId="20364"/>
    <cellStyle name="60% - Акцент2 103" xfId="20365"/>
    <cellStyle name="60% - Акцент2 104" xfId="20366"/>
    <cellStyle name="60% - Акцент2 105" xfId="20367"/>
    <cellStyle name="60% - Акцент2 106" xfId="20368"/>
    <cellStyle name="60% - Акцент2 107" xfId="20369"/>
    <cellStyle name="60% - Акцент2 108" xfId="20370"/>
    <cellStyle name="60% - Акцент2 109" xfId="20371"/>
    <cellStyle name="60% - Акцент2 11" xfId="20372"/>
    <cellStyle name="60% - Акцент2 110" xfId="20373"/>
    <cellStyle name="60% - Акцент2 111" xfId="20374"/>
    <cellStyle name="60% - Акцент2 112" xfId="20375"/>
    <cellStyle name="60% - Акцент2 113" xfId="20376"/>
    <cellStyle name="60% - Акцент2 12" xfId="20377"/>
    <cellStyle name="60% - Акцент2 13" xfId="20378"/>
    <cellStyle name="60% - Акцент2 14" xfId="20379"/>
    <cellStyle name="60% - Акцент2 15" xfId="20380"/>
    <cellStyle name="60% - Акцент2 16" xfId="20381"/>
    <cellStyle name="60% - Акцент2 17" xfId="20382"/>
    <cellStyle name="60% - Акцент2 18" xfId="20383"/>
    <cellStyle name="60% - Акцент2 19" xfId="20384"/>
    <cellStyle name="60% - Акцент2 2" xfId="20385"/>
    <cellStyle name="60% - Акцент2 2 2" xfId="20386"/>
    <cellStyle name="60% - Акцент2 2 3" xfId="20387"/>
    <cellStyle name="60% - Акцент2 2 4" xfId="20388"/>
    <cellStyle name="60% - Акцент2 2 5" xfId="20389"/>
    <cellStyle name="60% - Акцент2 20" xfId="20390"/>
    <cellStyle name="60% - Акцент2 21" xfId="20391"/>
    <cellStyle name="60% - Акцент2 22" xfId="20392"/>
    <cellStyle name="60% - Акцент2 23" xfId="20393"/>
    <cellStyle name="60% - Акцент2 24" xfId="20394"/>
    <cellStyle name="60% - Акцент2 25" xfId="20395"/>
    <cellStyle name="60% - Акцент2 26" xfId="20396"/>
    <cellStyle name="60% - Акцент2 27" xfId="20397"/>
    <cellStyle name="60% - Акцент2 28" xfId="20398"/>
    <cellStyle name="60% - Акцент2 29" xfId="20399"/>
    <cellStyle name="60% - Акцент2 3" xfId="20400"/>
    <cellStyle name="60% - Акцент2 3 2" xfId="20401"/>
    <cellStyle name="60% - Акцент2 3 3" xfId="20402"/>
    <cellStyle name="60% - Акцент2 3 4" xfId="20403"/>
    <cellStyle name="60% - Акцент2 3 5" xfId="20404"/>
    <cellStyle name="60% - Акцент2 30" xfId="20405"/>
    <cellStyle name="60% - Акцент2 31" xfId="20406"/>
    <cellStyle name="60% - Акцент2 32" xfId="20407"/>
    <cellStyle name="60% - Акцент2 33" xfId="20408"/>
    <cellStyle name="60% - Акцент2 34" xfId="20409"/>
    <cellStyle name="60% - Акцент2 35" xfId="20410"/>
    <cellStyle name="60% - Акцент2 36" xfId="20411"/>
    <cellStyle name="60% - Акцент2 37" xfId="20412"/>
    <cellStyle name="60% - Акцент2 38" xfId="20413"/>
    <cellStyle name="60% - Акцент2 39" xfId="20414"/>
    <cellStyle name="60% - Акцент2 4" xfId="20415"/>
    <cellStyle name="60% - Акцент2 4 2" xfId="20416"/>
    <cellStyle name="60% - Акцент2 4 3" xfId="20417"/>
    <cellStyle name="60% - Акцент2 4 4" xfId="20418"/>
    <cellStyle name="60% - Акцент2 4 5" xfId="20419"/>
    <cellStyle name="60% - Акцент2 40" xfId="20420"/>
    <cellStyle name="60% - Акцент2 41" xfId="20421"/>
    <cellStyle name="60% - Акцент2 42" xfId="20422"/>
    <cellStyle name="60% - Акцент2 43" xfId="20423"/>
    <cellStyle name="60% - Акцент2 44" xfId="20424"/>
    <cellStyle name="60% - Акцент2 45" xfId="20425"/>
    <cellStyle name="60% - Акцент2 46" xfId="20426"/>
    <cellStyle name="60% - Акцент2 47" xfId="20427"/>
    <cellStyle name="60% - Акцент2 48" xfId="20428"/>
    <cellStyle name="60% - Акцент2 49" xfId="20429"/>
    <cellStyle name="60% - Акцент2 5" xfId="20430"/>
    <cellStyle name="60% - Акцент2 5 2" xfId="20431"/>
    <cellStyle name="60% - Акцент2 5 3" xfId="20432"/>
    <cellStyle name="60% - Акцент2 5 4" xfId="20433"/>
    <cellStyle name="60% - Акцент2 5 5" xfId="20434"/>
    <cellStyle name="60% - Акцент2 50" xfId="20435"/>
    <cellStyle name="60% - Акцент2 51" xfId="20436"/>
    <cellStyle name="60% - Акцент2 52" xfId="20437"/>
    <cellStyle name="60% - Акцент2 53" xfId="20438"/>
    <cellStyle name="60% - Акцент2 54" xfId="20439"/>
    <cellStyle name="60% - Акцент2 55" xfId="20440"/>
    <cellStyle name="60% - Акцент2 56" xfId="20441"/>
    <cellStyle name="60% - Акцент2 57" xfId="20442"/>
    <cellStyle name="60% - Акцент2 58" xfId="20443"/>
    <cellStyle name="60% - Акцент2 59" xfId="20444"/>
    <cellStyle name="60% - Акцент2 6" xfId="20445"/>
    <cellStyle name="60% - Акцент2 6 2" xfId="20446"/>
    <cellStyle name="60% - Акцент2 6 3" xfId="20447"/>
    <cellStyle name="60% - Акцент2 6 4" xfId="20448"/>
    <cellStyle name="60% - Акцент2 6 5" xfId="20449"/>
    <cellStyle name="60% - Акцент2 60" xfId="20450"/>
    <cellStyle name="60% - Акцент2 61" xfId="20451"/>
    <cellStyle name="60% - Акцент2 62" xfId="20452"/>
    <cellStyle name="60% - Акцент2 63" xfId="20453"/>
    <cellStyle name="60% - Акцент2 64" xfId="20454"/>
    <cellStyle name="60% - Акцент2 65" xfId="20455"/>
    <cellStyle name="60% - Акцент2 66" xfId="20456"/>
    <cellStyle name="60% - Акцент2 67" xfId="20457"/>
    <cellStyle name="60% - Акцент2 68" xfId="20458"/>
    <cellStyle name="60% - Акцент2 69" xfId="20459"/>
    <cellStyle name="60% - Акцент2 7" xfId="20460"/>
    <cellStyle name="60% - Акцент2 7 2" xfId="20461"/>
    <cellStyle name="60% - Акцент2 7 3" xfId="20462"/>
    <cellStyle name="60% - Акцент2 7 4" xfId="20463"/>
    <cellStyle name="60% - Акцент2 7 5" xfId="20464"/>
    <cellStyle name="60% - Акцент2 70" xfId="20465"/>
    <cellStyle name="60% - Акцент2 71" xfId="20466"/>
    <cellStyle name="60% - Акцент2 72" xfId="20467"/>
    <cellStyle name="60% - Акцент2 73" xfId="20468"/>
    <cellStyle name="60% - Акцент2 74" xfId="20469"/>
    <cellStyle name="60% - Акцент2 75" xfId="20470"/>
    <cellStyle name="60% - Акцент2 76" xfId="20471"/>
    <cellStyle name="60% - Акцент2 77" xfId="20472"/>
    <cellStyle name="60% - Акцент2 78" xfId="20473"/>
    <cellStyle name="60% - Акцент2 79" xfId="20474"/>
    <cellStyle name="60% - Акцент2 8" xfId="20475"/>
    <cellStyle name="60% - Акцент2 8 2" xfId="20476"/>
    <cellStyle name="60% - Акцент2 8 3" xfId="20477"/>
    <cellStyle name="60% - Акцент2 8 4" xfId="20478"/>
    <cellStyle name="60% - Акцент2 8 5" xfId="20479"/>
    <cellStyle name="60% - Акцент2 80" xfId="20480"/>
    <cellStyle name="60% - Акцент2 81" xfId="20481"/>
    <cellStyle name="60% - Акцент2 82" xfId="20482"/>
    <cellStyle name="60% - Акцент2 83" xfId="20483"/>
    <cellStyle name="60% - Акцент2 84" xfId="20484"/>
    <cellStyle name="60% - Акцент2 85" xfId="20485"/>
    <cellStyle name="60% - Акцент2 86" xfId="20486"/>
    <cellStyle name="60% - Акцент2 87" xfId="20487"/>
    <cellStyle name="60% - Акцент2 88" xfId="20488"/>
    <cellStyle name="60% - Акцент2 89" xfId="20489"/>
    <cellStyle name="60% - Акцент2 9" xfId="20490"/>
    <cellStyle name="60% - Акцент2 9 2" xfId="20491"/>
    <cellStyle name="60% - Акцент2 9 3" xfId="20492"/>
    <cellStyle name="60% - Акцент2 9 4" xfId="20493"/>
    <cellStyle name="60% - Акцент2 9 5" xfId="20494"/>
    <cellStyle name="60% - Акцент2 90" xfId="20495"/>
    <cellStyle name="60% - Акцент2 91" xfId="20496"/>
    <cellStyle name="60% - Акцент2 92" xfId="20497"/>
    <cellStyle name="60% - Акцент2 93" xfId="20498"/>
    <cellStyle name="60% - Акцент2 94" xfId="20499"/>
    <cellStyle name="60% - Акцент2 95" xfId="20500"/>
    <cellStyle name="60% - Акцент2 96" xfId="20501"/>
    <cellStyle name="60% - Акцент2 97" xfId="20502"/>
    <cellStyle name="60% - Акцент2 98" xfId="20503"/>
    <cellStyle name="60% - Акцент2 99" xfId="20504"/>
    <cellStyle name="60% - Акцент3" xfId="20505" builtinId="40" customBuiltin="1"/>
    <cellStyle name="60% - Акцент3 10" xfId="20506"/>
    <cellStyle name="60% - Акцент3 100" xfId="20507"/>
    <cellStyle name="60% - Акцент3 101" xfId="20508"/>
    <cellStyle name="60% - Акцент3 102" xfId="20509"/>
    <cellStyle name="60% - Акцент3 103" xfId="20510"/>
    <cellStyle name="60% - Акцент3 104" xfId="20511"/>
    <cellStyle name="60% - Акцент3 105" xfId="20512"/>
    <cellStyle name="60% - Акцент3 106" xfId="20513"/>
    <cellStyle name="60% - Акцент3 107" xfId="20514"/>
    <cellStyle name="60% - Акцент3 108" xfId="20515"/>
    <cellStyle name="60% - Акцент3 109" xfId="20516"/>
    <cellStyle name="60% - Акцент3 11" xfId="20517"/>
    <cellStyle name="60% - Акцент3 110" xfId="20518"/>
    <cellStyle name="60% - Акцент3 111" xfId="20519"/>
    <cellStyle name="60% - Акцент3 112" xfId="20520"/>
    <cellStyle name="60% - Акцент3 113" xfId="20521"/>
    <cellStyle name="60% - Акцент3 12" xfId="20522"/>
    <cellStyle name="60% - Акцент3 13" xfId="20523"/>
    <cellStyle name="60% - Акцент3 14" xfId="20524"/>
    <cellStyle name="60% - Акцент3 15" xfId="20525"/>
    <cellStyle name="60% - Акцент3 16" xfId="20526"/>
    <cellStyle name="60% - Акцент3 17" xfId="20527"/>
    <cellStyle name="60% - Акцент3 18" xfId="20528"/>
    <cellStyle name="60% - Акцент3 19" xfId="20529"/>
    <cellStyle name="60% - Акцент3 2" xfId="20530"/>
    <cellStyle name="60% - Акцент3 2 2" xfId="20531"/>
    <cellStyle name="60% - Акцент3 2 3" xfId="20532"/>
    <cellStyle name="60% - Акцент3 2 4" xfId="20533"/>
    <cellStyle name="60% - Акцент3 2 5" xfId="20534"/>
    <cellStyle name="60% - Акцент3 20" xfId="20535"/>
    <cellStyle name="60% - Акцент3 21" xfId="20536"/>
    <cellStyle name="60% - Акцент3 22" xfId="20537"/>
    <cellStyle name="60% - Акцент3 23" xfId="20538"/>
    <cellStyle name="60% - Акцент3 24" xfId="20539"/>
    <cellStyle name="60% - Акцент3 25" xfId="20540"/>
    <cellStyle name="60% - Акцент3 26" xfId="20541"/>
    <cellStyle name="60% - Акцент3 27" xfId="20542"/>
    <cellStyle name="60% - Акцент3 28" xfId="20543"/>
    <cellStyle name="60% - Акцент3 29" xfId="20544"/>
    <cellStyle name="60% - Акцент3 3" xfId="20545"/>
    <cellStyle name="60% - Акцент3 3 2" xfId="20546"/>
    <cellStyle name="60% - Акцент3 3 3" xfId="20547"/>
    <cellStyle name="60% - Акцент3 3 4" xfId="20548"/>
    <cellStyle name="60% - Акцент3 3 5" xfId="20549"/>
    <cellStyle name="60% - Акцент3 30" xfId="20550"/>
    <cellStyle name="60% - Акцент3 31" xfId="20551"/>
    <cellStyle name="60% - Акцент3 32" xfId="20552"/>
    <cellStyle name="60% - Акцент3 33" xfId="20553"/>
    <cellStyle name="60% - Акцент3 34" xfId="20554"/>
    <cellStyle name="60% - Акцент3 35" xfId="20555"/>
    <cellStyle name="60% - Акцент3 36" xfId="20556"/>
    <cellStyle name="60% - Акцент3 37" xfId="20557"/>
    <cellStyle name="60% - Акцент3 38" xfId="20558"/>
    <cellStyle name="60% - Акцент3 39" xfId="20559"/>
    <cellStyle name="60% - Акцент3 4" xfId="20560"/>
    <cellStyle name="60% - Акцент3 4 2" xfId="20561"/>
    <cellStyle name="60% - Акцент3 4 3" xfId="20562"/>
    <cellStyle name="60% - Акцент3 4 4" xfId="20563"/>
    <cellStyle name="60% - Акцент3 4 5" xfId="20564"/>
    <cellStyle name="60% - Акцент3 40" xfId="20565"/>
    <cellStyle name="60% - Акцент3 41" xfId="20566"/>
    <cellStyle name="60% - Акцент3 42" xfId="20567"/>
    <cellStyle name="60% - Акцент3 43" xfId="20568"/>
    <cellStyle name="60% - Акцент3 44" xfId="20569"/>
    <cellStyle name="60% - Акцент3 45" xfId="20570"/>
    <cellStyle name="60% - Акцент3 46" xfId="20571"/>
    <cellStyle name="60% - Акцент3 47" xfId="20572"/>
    <cellStyle name="60% - Акцент3 48" xfId="20573"/>
    <cellStyle name="60% - Акцент3 49" xfId="20574"/>
    <cellStyle name="60% - Акцент3 5" xfId="20575"/>
    <cellStyle name="60% - Акцент3 5 2" xfId="20576"/>
    <cellStyle name="60% - Акцент3 5 3" xfId="20577"/>
    <cellStyle name="60% - Акцент3 5 4" xfId="20578"/>
    <cellStyle name="60% - Акцент3 5 5" xfId="20579"/>
    <cellStyle name="60% - Акцент3 50" xfId="20580"/>
    <cellStyle name="60% - Акцент3 51" xfId="20581"/>
    <cellStyle name="60% - Акцент3 52" xfId="20582"/>
    <cellStyle name="60% - Акцент3 53" xfId="20583"/>
    <cellStyle name="60% - Акцент3 54" xfId="20584"/>
    <cellStyle name="60% - Акцент3 55" xfId="20585"/>
    <cellStyle name="60% - Акцент3 56" xfId="20586"/>
    <cellStyle name="60% - Акцент3 57" xfId="20587"/>
    <cellStyle name="60% - Акцент3 58" xfId="20588"/>
    <cellStyle name="60% - Акцент3 59" xfId="20589"/>
    <cellStyle name="60% - Акцент3 6" xfId="20590"/>
    <cellStyle name="60% - Акцент3 6 2" xfId="20591"/>
    <cellStyle name="60% - Акцент3 6 3" xfId="20592"/>
    <cellStyle name="60% - Акцент3 6 4" xfId="20593"/>
    <cellStyle name="60% - Акцент3 6 5" xfId="20594"/>
    <cellStyle name="60% - Акцент3 60" xfId="20595"/>
    <cellStyle name="60% - Акцент3 61" xfId="20596"/>
    <cellStyle name="60% - Акцент3 62" xfId="20597"/>
    <cellStyle name="60% - Акцент3 63" xfId="20598"/>
    <cellStyle name="60% - Акцент3 64" xfId="20599"/>
    <cellStyle name="60% - Акцент3 65" xfId="20600"/>
    <cellStyle name="60% - Акцент3 66" xfId="20601"/>
    <cellStyle name="60% - Акцент3 67" xfId="20602"/>
    <cellStyle name="60% - Акцент3 68" xfId="20603"/>
    <cellStyle name="60% - Акцент3 69" xfId="20604"/>
    <cellStyle name="60% - Акцент3 7" xfId="20605"/>
    <cellStyle name="60% - Акцент3 7 2" xfId="20606"/>
    <cellStyle name="60% - Акцент3 7 3" xfId="20607"/>
    <cellStyle name="60% - Акцент3 7 4" xfId="20608"/>
    <cellStyle name="60% - Акцент3 7 5" xfId="20609"/>
    <cellStyle name="60% - Акцент3 70" xfId="20610"/>
    <cellStyle name="60% - Акцент3 71" xfId="20611"/>
    <cellStyle name="60% - Акцент3 72" xfId="20612"/>
    <cellStyle name="60% - Акцент3 73" xfId="20613"/>
    <cellStyle name="60% - Акцент3 74" xfId="20614"/>
    <cellStyle name="60% - Акцент3 75" xfId="20615"/>
    <cellStyle name="60% - Акцент3 76" xfId="20616"/>
    <cellStyle name="60% - Акцент3 77" xfId="20617"/>
    <cellStyle name="60% - Акцент3 78" xfId="20618"/>
    <cellStyle name="60% - Акцент3 79" xfId="20619"/>
    <cellStyle name="60% - Акцент3 8" xfId="20620"/>
    <cellStyle name="60% - Акцент3 8 2" xfId="20621"/>
    <cellStyle name="60% - Акцент3 8 3" xfId="20622"/>
    <cellStyle name="60% - Акцент3 8 4" xfId="20623"/>
    <cellStyle name="60% - Акцент3 8 5" xfId="20624"/>
    <cellStyle name="60% - Акцент3 80" xfId="20625"/>
    <cellStyle name="60% - Акцент3 81" xfId="20626"/>
    <cellStyle name="60% - Акцент3 82" xfId="20627"/>
    <cellStyle name="60% - Акцент3 83" xfId="20628"/>
    <cellStyle name="60% - Акцент3 84" xfId="20629"/>
    <cellStyle name="60% - Акцент3 85" xfId="20630"/>
    <cellStyle name="60% - Акцент3 86" xfId="20631"/>
    <cellStyle name="60% - Акцент3 87" xfId="20632"/>
    <cellStyle name="60% - Акцент3 88" xfId="20633"/>
    <cellStyle name="60% - Акцент3 89" xfId="20634"/>
    <cellStyle name="60% - Акцент3 9" xfId="20635"/>
    <cellStyle name="60% - Акцент3 9 2" xfId="20636"/>
    <cellStyle name="60% - Акцент3 9 3" xfId="20637"/>
    <cellStyle name="60% - Акцент3 9 4" xfId="20638"/>
    <cellStyle name="60% - Акцент3 9 5" xfId="20639"/>
    <cellStyle name="60% - Акцент3 90" xfId="20640"/>
    <cellStyle name="60% - Акцент3 91" xfId="20641"/>
    <cellStyle name="60% - Акцент3 92" xfId="20642"/>
    <cellStyle name="60% - Акцент3 93" xfId="20643"/>
    <cellStyle name="60% - Акцент3 94" xfId="20644"/>
    <cellStyle name="60% - Акцент3 95" xfId="20645"/>
    <cellStyle name="60% - Акцент3 96" xfId="20646"/>
    <cellStyle name="60% - Акцент3 97" xfId="20647"/>
    <cellStyle name="60% - Акцент3 98" xfId="20648"/>
    <cellStyle name="60% - Акцент3 99" xfId="20649"/>
    <cellStyle name="60% - Акцент4" xfId="20650" builtinId="44" customBuiltin="1"/>
    <cellStyle name="60% - Акцент4 10" xfId="20651"/>
    <cellStyle name="60% - Акцент4 100" xfId="20652"/>
    <cellStyle name="60% - Акцент4 101" xfId="20653"/>
    <cellStyle name="60% - Акцент4 102" xfId="20654"/>
    <cellStyle name="60% - Акцент4 103" xfId="20655"/>
    <cellStyle name="60% - Акцент4 104" xfId="20656"/>
    <cellStyle name="60% - Акцент4 105" xfId="20657"/>
    <cellStyle name="60% - Акцент4 106" xfId="20658"/>
    <cellStyle name="60% - Акцент4 107" xfId="20659"/>
    <cellStyle name="60% - Акцент4 108" xfId="20660"/>
    <cellStyle name="60% - Акцент4 109" xfId="20661"/>
    <cellStyle name="60% - Акцент4 11" xfId="20662"/>
    <cellStyle name="60% - Акцент4 110" xfId="20663"/>
    <cellStyle name="60% - Акцент4 111" xfId="20664"/>
    <cellStyle name="60% - Акцент4 112" xfId="20665"/>
    <cellStyle name="60% - Акцент4 113" xfId="20666"/>
    <cellStyle name="60% - Акцент4 12" xfId="20667"/>
    <cellStyle name="60% - Акцент4 13" xfId="20668"/>
    <cellStyle name="60% - Акцент4 14" xfId="20669"/>
    <cellStyle name="60% - Акцент4 15" xfId="20670"/>
    <cellStyle name="60% - Акцент4 16" xfId="20671"/>
    <cellStyle name="60% - Акцент4 17" xfId="20672"/>
    <cellStyle name="60% - Акцент4 18" xfId="20673"/>
    <cellStyle name="60% - Акцент4 19" xfId="20674"/>
    <cellStyle name="60% - Акцент4 2" xfId="20675"/>
    <cellStyle name="60% - Акцент4 2 2" xfId="20676"/>
    <cellStyle name="60% - Акцент4 2 3" xfId="20677"/>
    <cellStyle name="60% - Акцент4 2 4" xfId="20678"/>
    <cellStyle name="60% - Акцент4 2 5" xfId="20679"/>
    <cellStyle name="60% - Акцент4 20" xfId="20680"/>
    <cellStyle name="60% - Акцент4 21" xfId="20681"/>
    <cellStyle name="60% - Акцент4 22" xfId="20682"/>
    <cellStyle name="60% - Акцент4 23" xfId="20683"/>
    <cellStyle name="60% - Акцент4 24" xfId="20684"/>
    <cellStyle name="60% - Акцент4 25" xfId="20685"/>
    <cellStyle name="60% - Акцент4 26" xfId="20686"/>
    <cellStyle name="60% - Акцент4 27" xfId="20687"/>
    <cellStyle name="60% - Акцент4 28" xfId="20688"/>
    <cellStyle name="60% - Акцент4 29" xfId="20689"/>
    <cellStyle name="60% - Акцент4 3" xfId="20690"/>
    <cellStyle name="60% - Акцент4 3 2" xfId="20691"/>
    <cellStyle name="60% - Акцент4 3 3" xfId="20692"/>
    <cellStyle name="60% - Акцент4 3 4" xfId="20693"/>
    <cellStyle name="60% - Акцент4 3 5" xfId="20694"/>
    <cellStyle name="60% - Акцент4 30" xfId="20695"/>
    <cellStyle name="60% - Акцент4 31" xfId="20696"/>
    <cellStyle name="60% - Акцент4 32" xfId="20697"/>
    <cellStyle name="60% - Акцент4 33" xfId="20698"/>
    <cellStyle name="60% - Акцент4 34" xfId="20699"/>
    <cellStyle name="60% - Акцент4 35" xfId="20700"/>
    <cellStyle name="60% - Акцент4 36" xfId="20701"/>
    <cellStyle name="60% - Акцент4 37" xfId="20702"/>
    <cellStyle name="60% - Акцент4 38" xfId="20703"/>
    <cellStyle name="60% - Акцент4 39" xfId="20704"/>
    <cellStyle name="60% - Акцент4 4" xfId="20705"/>
    <cellStyle name="60% - Акцент4 4 2" xfId="20706"/>
    <cellStyle name="60% - Акцент4 4 3" xfId="20707"/>
    <cellStyle name="60% - Акцент4 4 4" xfId="20708"/>
    <cellStyle name="60% - Акцент4 4 5" xfId="20709"/>
    <cellStyle name="60% - Акцент4 40" xfId="20710"/>
    <cellStyle name="60% - Акцент4 41" xfId="20711"/>
    <cellStyle name="60% - Акцент4 42" xfId="20712"/>
    <cellStyle name="60% - Акцент4 43" xfId="20713"/>
    <cellStyle name="60% - Акцент4 44" xfId="20714"/>
    <cellStyle name="60% - Акцент4 45" xfId="20715"/>
    <cellStyle name="60% - Акцент4 46" xfId="20716"/>
    <cellStyle name="60% - Акцент4 47" xfId="20717"/>
    <cellStyle name="60% - Акцент4 48" xfId="20718"/>
    <cellStyle name="60% - Акцент4 49" xfId="20719"/>
    <cellStyle name="60% - Акцент4 5" xfId="20720"/>
    <cellStyle name="60% - Акцент4 5 2" xfId="20721"/>
    <cellStyle name="60% - Акцент4 5 3" xfId="20722"/>
    <cellStyle name="60% - Акцент4 5 4" xfId="20723"/>
    <cellStyle name="60% - Акцент4 5 5" xfId="20724"/>
    <cellStyle name="60% - Акцент4 50" xfId="20725"/>
    <cellStyle name="60% - Акцент4 51" xfId="20726"/>
    <cellStyle name="60% - Акцент4 52" xfId="20727"/>
    <cellStyle name="60% - Акцент4 53" xfId="20728"/>
    <cellStyle name="60% - Акцент4 54" xfId="20729"/>
    <cellStyle name="60% - Акцент4 55" xfId="20730"/>
    <cellStyle name="60% - Акцент4 56" xfId="20731"/>
    <cellStyle name="60% - Акцент4 57" xfId="20732"/>
    <cellStyle name="60% - Акцент4 58" xfId="20733"/>
    <cellStyle name="60% - Акцент4 59" xfId="20734"/>
    <cellStyle name="60% - Акцент4 6" xfId="20735"/>
    <cellStyle name="60% - Акцент4 6 2" xfId="20736"/>
    <cellStyle name="60% - Акцент4 6 3" xfId="20737"/>
    <cellStyle name="60% - Акцент4 6 4" xfId="20738"/>
    <cellStyle name="60% - Акцент4 6 5" xfId="20739"/>
    <cellStyle name="60% - Акцент4 60" xfId="20740"/>
    <cellStyle name="60% - Акцент4 61" xfId="20741"/>
    <cellStyle name="60% - Акцент4 62" xfId="20742"/>
    <cellStyle name="60% - Акцент4 63" xfId="20743"/>
    <cellStyle name="60% - Акцент4 64" xfId="20744"/>
    <cellStyle name="60% - Акцент4 65" xfId="20745"/>
    <cellStyle name="60% - Акцент4 66" xfId="20746"/>
    <cellStyle name="60% - Акцент4 67" xfId="20747"/>
    <cellStyle name="60% - Акцент4 68" xfId="20748"/>
    <cellStyle name="60% - Акцент4 69" xfId="20749"/>
    <cellStyle name="60% - Акцент4 7" xfId="20750"/>
    <cellStyle name="60% - Акцент4 7 2" xfId="20751"/>
    <cellStyle name="60% - Акцент4 7 3" xfId="20752"/>
    <cellStyle name="60% - Акцент4 7 4" xfId="20753"/>
    <cellStyle name="60% - Акцент4 7 5" xfId="20754"/>
    <cellStyle name="60% - Акцент4 70" xfId="20755"/>
    <cellStyle name="60% - Акцент4 71" xfId="20756"/>
    <cellStyle name="60% - Акцент4 72" xfId="20757"/>
    <cellStyle name="60% - Акцент4 73" xfId="20758"/>
    <cellStyle name="60% - Акцент4 74" xfId="20759"/>
    <cellStyle name="60% - Акцент4 75" xfId="20760"/>
    <cellStyle name="60% - Акцент4 76" xfId="20761"/>
    <cellStyle name="60% - Акцент4 77" xfId="20762"/>
    <cellStyle name="60% - Акцент4 78" xfId="20763"/>
    <cellStyle name="60% - Акцент4 79" xfId="20764"/>
    <cellStyle name="60% - Акцент4 8" xfId="20765"/>
    <cellStyle name="60% - Акцент4 8 2" xfId="20766"/>
    <cellStyle name="60% - Акцент4 8 3" xfId="20767"/>
    <cellStyle name="60% - Акцент4 8 4" xfId="20768"/>
    <cellStyle name="60% - Акцент4 8 5" xfId="20769"/>
    <cellStyle name="60% - Акцент4 80" xfId="20770"/>
    <cellStyle name="60% - Акцент4 81" xfId="20771"/>
    <cellStyle name="60% - Акцент4 82" xfId="20772"/>
    <cellStyle name="60% - Акцент4 83" xfId="20773"/>
    <cellStyle name="60% - Акцент4 84" xfId="20774"/>
    <cellStyle name="60% - Акцент4 85" xfId="20775"/>
    <cellStyle name="60% - Акцент4 86" xfId="20776"/>
    <cellStyle name="60% - Акцент4 87" xfId="20777"/>
    <cellStyle name="60% - Акцент4 88" xfId="20778"/>
    <cellStyle name="60% - Акцент4 89" xfId="20779"/>
    <cellStyle name="60% - Акцент4 9" xfId="20780"/>
    <cellStyle name="60% - Акцент4 9 2" xfId="20781"/>
    <cellStyle name="60% - Акцент4 9 3" xfId="20782"/>
    <cellStyle name="60% - Акцент4 9 4" xfId="20783"/>
    <cellStyle name="60% - Акцент4 9 5" xfId="20784"/>
    <cellStyle name="60% - Акцент4 90" xfId="20785"/>
    <cellStyle name="60% - Акцент4 91" xfId="20786"/>
    <cellStyle name="60% - Акцент4 92" xfId="20787"/>
    <cellStyle name="60% - Акцент4 93" xfId="20788"/>
    <cellStyle name="60% - Акцент4 94" xfId="20789"/>
    <cellStyle name="60% - Акцент4 95" xfId="20790"/>
    <cellStyle name="60% - Акцент4 96" xfId="20791"/>
    <cellStyle name="60% - Акцент4 97" xfId="20792"/>
    <cellStyle name="60% - Акцент4 98" xfId="20793"/>
    <cellStyle name="60% - Акцент4 99" xfId="20794"/>
    <cellStyle name="60% - Акцент5" xfId="20795" builtinId="48" customBuiltin="1"/>
    <cellStyle name="60% - Акцент5 10" xfId="20796"/>
    <cellStyle name="60% - Акцент5 100" xfId="20797"/>
    <cellStyle name="60% - Акцент5 101" xfId="20798"/>
    <cellStyle name="60% - Акцент5 102" xfId="20799"/>
    <cellStyle name="60% - Акцент5 103" xfId="20800"/>
    <cellStyle name="60% - Акцент5 104" xfId="20801"/>
    <cellStyle name="60% - Акцент5 105" xfId="20802"/>
    <cellStyle name="60% - Акцент5 106" xfId="20803"/>
    <cellStyle name="60% - Акцент5 107" xfId="20804"/>
    <cellStyle name="60% - Акцент5 108" xfId="20805"/>
    <cellStyle name="60% - Акцент5 109" xfId="20806"/>
    <cellStyle name="60% - Акцент5 11" xfId="20807"/>
    <cellStyle name="60% - Акцент5 110" xfId="20808"/>
    <cellStyle name="60% - Акцент5 111" xfId="20809"/>
    <cellStyle name="60% - Акцент5 112" xfId="20810"/>
    <cellStyle name="60% - Акцент5 113" xfId="20811"/>
    <cellStyle name="60% - Акцент5 12" xfId="20812"/>
    <cellStyle name="60% - Акцент5 13" xfId="20813"/>
    <cellStyle name="60% - Акцент5 14" xfId="20814"/>
    <cellStyle name="60% - Акцент5 15" xfId="20815"/>
    <cellStyle name="60% - Акцент5 16" xfId="20816"/>
    <cellStyle name="60% - Акцент5 17" xfId="20817"/>
    <cellStyle name="60% - Акцент5 18" xfId="20818"/>
    <cellStyle name="60% - Акцент5 19" xfId="20819"/>
    <cellStyle name="60% - Акцент5 2" xfId="20820"/>
    <cellStyle name="60% - Акцент5 2 2" xfId="20821"/>
    <cellStyle name="60% - Акцент5 2 3" xfId="20822"/>
    <cellStyle name="60% - Акцент5 2 4" xfId="20823"/>
    <cellStyle name="60% - Акцент5 2 5" xfId="20824"/>
    <cellStyle name="60% - Акцент5 20" xfId="20825"/>
    <cellStyle name="60% - Акцент5 21" xfId="20826"/>
    <cellStyle name="60% - Акцент5 22" xfId="20827"/>
    <cellStyle name="60% - Акцент5 23" xfId="20828"/>
    <cellStyle name="60% - Акцент5 24" xfId="20829"/>
    <cellStyle name="60% - Акцент5 25" xfId="20830"/>
    <cellStyle name="60% - Акцент5 26" xfId="20831"/>
    <cellStyle name="60% - Акцент5 27" xfId="20832"/>
    <cellStyle name="60% - Акцент5 28" xfId="20833"/>
    <cellStyle name="60% - Акцент5 29" xfId="20834"/>
    <cellStyle name="60% - Акцент5 3" xfId="20835"/>
    <cellStyle name="60% - Акцент5 3 2" xfId="20836"/>
    <cellStyle name="60% - Акцент5 3 3" xfId="20837"/>
    <cellStyle name="60% - Акцент5 3 4" xfId="20838"/>
    <cellStyle name="60% - Акцент5 3 5" xfId="20839"/>
    <cellStyle name="60% - Акцент5 30" xfId="20840"/>
    <cellStyle name="60% - Акцент5 31" xfId="20841"/>
    <cellStyle name="60% - Акцент5 32" xfId="20842"/>
    <cellStyle name="60% - Акцент5 33" xfId="20843"/>
    <cellStyle name="60% - Акцент5 34" xfId="20844"/>
    <cellStyle name="60% - Акцент5 35" xfId="20845"/>
    <cellStyle name="60% - Акцент5 36" xfId="20846"/>
    <cellStyle name="60% - Акцент5 37" xfId="20847"/>
    <cellStyle name="60% - Акцент5 38" xfId="20848"/>
    <cellStyle name="60% - Акцент5 39" xfId="20849"/>
    <cellStyle name="60% - Акцент5 4" xfId="20850"/>
    <cellStyle name="60% - Акцент5 4 2" xfId="20851"/>
    <cellStyle name="60% - Акцент5 4 3" xfId="20852"/>
    <cellStyle name="60% - Акцент5 4 4" xfId="20853"/>
    <cellStyle name="60% - Акцент5 4 5" xfId="20854"/>
    <cellStyle name="60% - Акцент5 40" xfId="20855"/>
    <cellStyle name="60% - Акцент5 41" xfId="20856"/>
    <cellStyle name="60% - Акцент5 42" xfId="20857"/>
    <cellStyle name="60% - Акцент5 43" xfId="20858"/>
    <cellStyle name="60% - Акцент5 44" xfId="20859"/>
    <cellStyle name="60% - Акцент5 45" xfId="20860"/>
    <cellStyle name="60% - Акцент5 46" xfId="20861"/>
    <cellStyle name="60% - Акцент5 47" xfId="20862"/>
    <cellStyle name="60% - Акцент5 48" xfId="20863"/>
    <cellStyle name="60% - Акцент5 49" xfId="20864"/>
    <cellStyle name="60% - Акцент5 5" xfId="20865"/>
    <cellStyle name="60% - Акцент5 5 2" xfId="20866"/>
    <cellStyle name="60% - Акцент5 5 3" xfId="20867"/>
    <cellStyle name="60% - Акцент5 5 4" xfId="20868"/>
    <cellStyle name="60% - Акцент5 5 5" xfId="20869"/>
    <cellStyle name="60% - Акцент5 50" xfId="20870"/>
    <cellStyle name="60% - Акцент5 51" xfId="20871"/>
    <cellStyle name="60% - Акцент5 52" xfId="20872"/>
    <cellStyle name="60% - Акцент5 53" xfId="20873"/>
    <cellStyle name="60% - Акцент5 54" xfId="20874"/>
    <cellStyle name="60% - Акцент5 55" xfId="20875"/>
    <cellStyle name="60% - Акцент5 56" xfId="20876"/>
    <cellStyle name="60% - Акцент5 57" xfId="20877"/>
    <cellStyle name="60% - Акцент5 58" xfId="20878"/>
    <cellStyle name="60% - Акцент5 59" xfId="20879"/>
    <cellStyle name="60% - Акцент5 6" xfId="20880"/>
    <cellStyle name="60% - Акцент5 6 2" xfId="20881"/>
    <cellStyle name="60% - Акцент5 6 3" xfId="20882"/>
    <cellStyle name="60% - Акцент5 6 4" xfId="20883"/>
    <cellStyle name="60% - Акцент5 6 5" xfId="20884"/>
    <cellStyle name="60% - Акцент5 60" xfId="20885"/>
    <cellStyle name="60% - Акцент5 61" xfId="20886"/>
    <cellStyle name="60% - Акцент5 62" xfId="20887"/>
    <cellStyle name="60% - Акцент5 63" xfId="20888"/>
    <cellStyle name="60% - Акцент5 64" xfId="20889"/>
    <cellStyle name="60% - Акцент5 65" xfId="20890"/>
    <cellStyle name="60% - Акцент5 66" xfId="20891"/>
    <cellStyle name="60% - Акцент5 67" xfId="20892"/>
    <cellStyle name="60% - Акцент5 68" xfId="20893"/>
    <cellStyle name="60% - Акцент5 69" xfId="20894"/>
    <cellStyle name="60% - Акцент5 7" xfId="20895"/>
    <cellStyle name="60% - Акцент5 7 2" xfId="20896"/>
    <cellStyle name="60% - Акцент5 7 3" xfId="20897"/>
    <cellStyle name="60% - Акцент5 7 4" xfId="20898"/>
    <cellStyle name="60% - Акцент5 7 5" xfId="20899"/>
    <cellStyle name="60% - Акцент5 70" xfId="20900"/>
    <cellStyle name="60% - Акцент5 71" xfId="20901"/>
    <cellStyle name="60% - Акцент5 72" xfId="20902"/>
    <cellStyle name="60% - Акцент5 73" xfId="20903"/>
    <cellStyle name="60% - Акцент5 74" xfId="20904"/>
    <cellStyle name="60% - Акцент5 75" xfId="20905"/>
    <cellStyle name="60% - Акцент5 76" xfId="20906"/>
    <cellStyle name="60% - Акцент5 77" xfId="20907"/>
    <cellStyle name="60% - Акцент5 78" xfId="20908"/>
    <cellStyle name="60% - Акцент5 79" xfId="20909"/>
    <cellStyle name="60% - Акцент5 8" xfId="20910"/>
    <cellStyle name="60% - Акцент5 8 2" xfId="20911"/>
    <cellStyle name="60% - Акцент5 8 3" xfId="20912"/>
    <cellStyle name="60% - Акцент5 8 4" xfId="20913"/>
    <cellStyle name="60% - Акцент5 8 5" xfId="20914"/>
    <cellStyle name="60% - Акцент5 80" xfId="20915"/>
    <cellStyle name="60% - Акцент5 81" xfId="20916"/>
    <cellStyle name="60% - Акцент5 82" xfId="20917"/>
    <cellStyle name="60% - Акцент5 83" xfId="20918"/>
    <cellStyle name="60% - Акцент5 84" xfId="20919"/>
    <cellStyle name="60% - Акцент5 85" xfId="20920"/>
    <cellStyle name="60% - Акцент5 86" xfId="20921"/>
    <cellStyle name="60% - Акцент5 87" xfId="20922"/>
    <cellStyle name="60% - Акцент5 88" xfId="20923"/>
    <cellStyle name="60% - Акцент5 89" xfId="20924"/>
    <cellStyle name="60% - Акцент5 9" xfId="20925"/>
    <cellStyle name="60% - Акцент5 9 2" xfId="20926"/>
    <cellStyle name="60% - Акцент5 9 3" xfId="20927"/>
    <cellStyle name="60% - Акцент5 9 4" xfId="20928"/>
    <cellStyle name="60% - Акцент5 9 5" xfId="20929"/>
    <cellStyle name="60% - Акцент5 90" xfId="20930"/>
    <cellStyle name="60% - Акцент5 91" xfId="20931"/>
    <cellStyle name="60% - Акцент5 92" xfId="20932"/>
    <cellStyle name="60% - Акцент5 93" xfId="20933"/>
    <cellStyle name="60% - Акцент5 94" xfId="20934"/>
    <cellStyle name="60% - Акцент5 95" xfId="20935"/>
    <cellStyle name="60% - Акцент5 96" xfId="20936"/>
    <cellStyle name="60% - Акцент5 97" xfId="20937"/>
    <cellStyle name="60% - Акцент5 98" xfId="20938"/>
    <cellStyle name="60% - Акцент5 99" xfId="20939"/>
    <cellStyle name="60% - Акцент6" xfId="20940" builtinId="52" customBuiltin="1"/>
    <cellStyle name="60% - Акцент6 10" xfId="20941"/>
    <cellStyle name="60% - Акцент6 100" xfId="20942"/>
    <cellStyle name="60% - Акцент6 101" xfId="20943"/>
    <cellStyle name="60% - Акцент6 102" xfId="20944"/>
    <cellStyle name="60% - Акцент6 103" xfId="20945"/>
    <cellStyle name="60% - Акцент6 104" xfId="20946"/>
    <cellStyle name="60% - Акцент6 105" xfId="20947"/>
    <cellStyle name="60% - Акцент6 106" xfId="20948"/>
    <cellStyle name="60% - Акцент6 107" xfId="20949"/>
    <cellStyle name="60% - Акцент6 108" xfId="20950"/>
    <cellStyle name="60% - Акцент6 109" xfId="20951"/>
    <cellStyle name="60% - Акцент6 11" xfId="20952"/>
    <cellStyle name="60% - Акцент6 110" xfId="20953"/>
    <cellStyle name="60% - Акцент6 111" xfId="20954"/>
    <cellStyle name="60% - Акцент6 112" xfId="20955"/>
    <cellStyle name="60% - Акцент6 113" xfId="20956"/>
    <cellStyle name="60% - Акцент6 12" xfId="20957"/>
    <cellStyle name="60% - Акцент6 13" xfId="20958"/>
    <cellStyle name="60% - Акцент6 14" xfId="20959"/>
    <cellStyle name="60% - Акцент6 15" xfId="20960"/>
    <cellStyle name="60% - Акцент6 16" xfId="20961"/>
    <cellStyle name="60% - Акцент6 17" xfId="20962"/>
    <cellStyle name="60% - Акцент6 18" xfId="20963"/>
    <cellStyle name="60% - Акцент6 19" xfId="20964"/>
    <cellStyle name="60% - Акцент6 2" xfId="20965"/>
    <cellStyle name="60% - Акцент6 2 2" xfId="20966"/>
    <cellStyle name="60% - Акцент6 2 3" xfId="20967"/>
    <cellStyle name="60% - Акцент6 2 4" xfId="20968"/>
    <cellStyle name="60% - Акцент6 2 5" xfId="20969"/>
    <cellStyle name="60% - Акцент6 20" xfId="20970"/>
    <cellStyle name="60% - Акцент6 21" xfId="20971"/>
    <cellStyle name="60% - Акцент6 22" xfId="20972"/>
    <cellStyle name="60% - Акцент6 23" xfId="20973"/>
    <cellStyle name="60% - Акцент6 24" xfId="20974"/>
    <cellStyle name="60% - Акцент6 25" xfId="20975"/>
    <cellStyle name="60% - Акцент6 26" xfId="20976"/>
    <cellStyle name="60% - Акцент6 27" xfId="20977"/>
    <cellStyle name="60% - Акцент6 28" xfId="20978"/>
    <cellStyle name="60% - Акцент6 29" xfId="20979"/>
    <cellStyle name="60% - Акцент6 3" xfId="20980"/>
    <cellStyle name="60% - Акцент6 3 2" xfId="20981"/>
    <cellStyle name="60% - Акцент6 3 3" xfId="20982"/>
    <cellStyle name="60% - Акцент6 3 4" xfId="20983"/>
    <cellStyle name="60% - Акцент6 3 5" xfId="20984"/>
    <cellStyle name="60% - Акцент6 30" xfId="20985"/>
    <cellStyle name="60% - Акцент6 31" xfId="20986"/>
    <cellStyle name="60% - Акцент6 32" xfId="20987"/>
    <cellStyle name="60% - Акцент6 33" xfId="20988"/>
    <cellStyle name="60% - Акцент6 34" xfId="20989"/>
    <cellStyle name="60% - Акцент6 35" xfId="20990"/>
    <cellStyle name="60% - Акцент6 36" xfId="20991"/>
    <cellStyle name="60% - Акцент6 37" xfId="20992"/>
    <cellStyle name="60% - Акцент6 38" xfId="20993"/>
    <cellStyle name="60% - Акцент6 39" xfId="20994"/>
    <cellStyle name="60% - Акцент6 4" xfId="20995"/>
    <cellStyle name="60% - Акцент6 4 2" xfId="20996"/>
    <cellStyle name="60% - Акцент6 4 3" xfId="20997"/>
    <cellStyle name="60% - Акцент6 4 4" xfId="20998"/>
    <cellStyle name="60% - Акцент6 4 5" xfId="20999"/>
    <cellStyle name="60% - Акцент6 40" xfId="21000"/>
    <cellStyle name="60% - Акцент6 41" xfId="21001"/>
    <cellStyle name="60% - Акцент6 42" xfId="21002"/>
    <cellStyle name="60% - Акцент6 43" xfId="21003"/>
    <cellStyle name="60% - Акцент6 44" xfId="21004"/>
    <cellStyle name="60% - Акцент6 45" xfId="21005"/>
    <cellStyle name="60% - Акцент6 46" xfId="21006"/>
    <cellStyle name="60% - Акцент6 47" xfId="21007"/>
    <cellStyle name="60% - Акцент6 48" xfId="21008"/>
    <cellStyle name="60% - Акцент6 49" xfId="21009"/>
    <cellStyle name="60% - Акцент6 5" xfId="21010"/>
    <cellStyle name="60% - Акцент6 5 2" xfId="21011"/>
    <cellStyle name="60% - Акцент6 5 3" xfId="21012"/>
    <cellStyle name="60% - Акцент6 5 4" xfId="21013"/>
    <cellStyle name="60% - Акцент6 5 5" xfId="21014"/>
    <cellStyle name="60% - Акцент6 50" xfId="21015"/>
    <cellStyle name="60% - Акцент6 51" xfId="21016"/>
    <cellStyle name="60% - Акцент6 52" xfId="21017"/>
    <cellStyle name="60% - Акцент6 53" xfId="21018"/>
    <cellStyle name="60% - Акцент6 54" xfId="21019"/>
    <cellStyle name="60% - Акцент6 55" xfId="21020"/>
    <cellStyle name="60% - Акцент6 56" xfId="21021"/>
    <cellStyle name="60% - Акцент6 57" xfId="21022"/>
    <cellStyle name="60% - Акцент6 58" xfId="21023"/>
    <cellStyle name="60% - Акцент6 59" xfId="21024"/>
    <cellStyle name="60% - Акцент6 6" xfId="21025"/>
    <cellStyle name="60% - Акцент6 6 2" xfId="21026"/>
    <cellStyle name="60% - Акцент6 6 3" xfId="21027"/>
    <cellStyle name="60% - Акцент6 6 4" xfId="21028"/>
    <cellStyle name="60% - Акцент6 6 5" xfId="21029"/>
    <cellStyle name="60% - Акцент6 60" xfId="21030"/>
    <cellStyle name="60% - Акцент6 61" xfId="21031"/>
    <cellStyle name="60% - Акцент6 62" xfId="21032"/>
    <cellStyle name="60% - Акцент6 63" xfId="21033"/>
    <cellStyle name="60% - Акцент6 64" xfId="21034"/>
    <cellStyle name="60% - Акцент6 65" xfId="21035"/>
    <cellStyle name="60% - Акцент6 66" xfId="21036"/>
    <cellStyle name="60% - Акцент6 67" xfId="21037"/>
    <cellStyle name="60% - Акцент6 68" xfId="21038"/>
    <cellStyle name="60% - Акцент6 69" xfId="21039"/>
    <cellStyle name="60% - Акцент6 7" xfId="21040"/>
    <cellStyle name="60% - Акцент6 7 2" xfId="21041"/>
    <cellStyle name="60% - Акцент6 7 3" xfId="21042"/>
    <cellStyle name="60% - Акцент6 7 4" xfId="21043"/>
    <cellStyle name="60% - Акцент6 7 5" xfId="21044"/>
    <cellStyle name="60% - Акцент6 70" xfId="21045"/>
    <cellStyle name="60% - Акцент6 71" xfId="21046"/>
    <cellStyle name="60% - Акцент6 72" xfId="21047"/>
    <cellStyle name="60% - Акцент6 73" xfId="21048"/>
    <cellStyle name="60% - Акцент6 74" xfId="21049"/>
    <cellStyle name="60% - Акцент6 75" xfId="21050"/>
    <cellStyle name="60% - Акцент6 76" xfId="21051"/>
    <cellStyle name="60% - Акцент6 77" xfId="21052"/>
    <cellStyle name="60% - Акцент6 78" xfId="21053"/>
    <cellStyle name="60% - Акцент6 79" xfId="21054"/>
    <cellStyle name="60% - Акцент6 8" xfId="21055"/>
    <cellStyle name="60% - Акцент6 8 2" xfId="21056"/>
    <cellStyle name="60% - Акцент6 8 3" xfId="21057"/>
    <cellStyle name="60% - Акцент6 8 4" xfId="21058"/>
    <cellStyle name="60% - Акцент6 8 5" xfId="21059"/>
    <cellStyle name="60% - Акцент6 80" xfId="21060"/>
    <cellStyle name="60% - Акцент6 81" xfId="21061"/>
    <cellStyle name="60% - Акцент6 82" xfId="21062"/>
    <cellStyle name="60% - Акцент6 83" xfId="21063"/>
    <cellStyle name="60% - Акцент6 84" xfId="21064"/>
    <cellStyle name="60% - Акцент6 85" xfId="21065"/>
    <cellStyle name="60% - Акцент6 86" xfId="21066"/>
    <cellStyle name="60% - Акцент6 87" xfId="21067"/>
    <cellStyle name="60% - Акцент6 88" xfId="21068"/>
    <cellStyle name="60% - Акцент6 89" xfId="21069"/>
    <cellStyle name="60% - Акцент6 9" xfId="21070"/>
    <cellStyle name="60% - Акцент6 9 2" xfId="21071"/>
    <cellStyle name="60% - Акцент6 9 3" xfId="21072"/>
    <cellStyle name="60% - Акцент6 9 4" xfId="21073"/>
    <cellStyle name="60% - Акцент6 9 5" xfId="21074"/>
    <cellStyle name="60% - Акцент6 90" xfId="21075"/>
    <cellStyle name="60% - Акцент6 91" xfId="21076"/>
    <cellStyle name="60% - Акцент6 92" xfId="21077"/>
    <cellStyle name="60% - Акцент6 93" xfId="21078"/>
    <cellStyle name="60% - Акцент6 94" xfId="21079"/>
    <cellStyle name="60% - Акцент6 95" xfId="21080"/>
    <cellStyle name="60% - Акцент6 96" xfId="21081"/>
    <cellStyle name="60% - Акцент6 97" xfId="21082"/>
    <cellStyle name="60% - Акцент6 98" xfId="21083"/>
    <cellStyle name="60% - Акцент6 99" xfId="21084"/>
    <cellStyle name="Accent1" xfId="21085"/>
    <cellStyle name="Accent2" xfId="21086"/>
    <cellStyle name="Accent3" xfId="21087"/>
    <cellStyle name="Accent4" xfId="21088"/>
    <cellStyle name="Accent5" xfId="21089"/>
    <cellStyle name="Accent6" xfId="21090"/>
    <cellStyle name="Bad" xfId="21091"/>
    <cellStyle name="br" xfId="21092"/>
    <cellStyle name="br 2" xfId="21093"/>
    <cellStyle name="br 3" xfId="21094"/>
    <cellStyle name="Calculation" xfId="21095"/>
    <cellStyle name="Check Cell" xfId="21096"/>
    <cellStyle name="col" xfId="21097"/>
    <cellStyle name="col 2" xfId="21098"/>
    <cellStyle name="col 3" xfId="21099"/>
    <cellStyle name="dtrow" xfId="21100"/>
    <cellStyle name="Excel Built-in Normal" xfId="21101"/>
    <cellStyle name="Explanatory Text" xfId="21102"/>
    <cellStyle name="Good" xfId="21103"/>
    <cellStyle name="Heading 1" xfId="21104"/>
    <cellStyle name="Heading 2" xfId="21105"/>
    <cellStyle name="Heading 3" xfId="21106"/>
    <cellStyle name="Heading 4" xfId="21107"/>
    <cellStyle name="Input" xfId="21108"/>
    <cellStyle name="Linked Cell" xfId="21109"/>
    <cellStyle name="Neutral" xfId="21110"/>
    <cellStyle name="Note" xfId="21111"/>
    <cellStyle name="Output" xfId="21112"/>
    <cellStyle name="st33" xfId="21113"/>
    <cellStyle name="style0" xfId="21114"/>
    <cellStyle name="style0 2" xfId="21115"/>
    <cellStyle name="style0 2 2" xfId="21116"/>
    <cellStyle name="style0 2 3" xfId="21117"/>
    <cellStyle name="style0 3" xfId="21118"/>
    <cellStyle name="style0 4" xfId="21119"/>
    <cellStyle name="style0 5" xfId="21120"/>
    <cellStyle name="style0 6" xfId="21121"/>
    <cellStyle name="td" xfId="21122"/>
    <cellStyle name="td 2" xfId="21123"/>
    <cellStyle name="td 2 2" xfId="21124"/>
    <cellStyle name="td 2 3" xfId="21125"/>
    <cellStyle name="td 3" xfId="21126"/>
    <cellStyle name="td 4" xfId="21127"/>
    <cellStyle name="td 5" xfId="21128"/>
    <cellStyle name="td 6" xfId="21129"/>
    <cellStyle name="Title" xfId="21130"/>
    <cellStyle name="Total" xfId="21131"/>
    <cellStyle name="tr" xfId="21132"/>
    <cellStyle name="tr 2" xfId="21133"/>
    <cellStyle name="tr 3" xfId="21134"/>
    <cellStyle name="Warning Text" xfId="21135"/>
    <cellStyle name="xl21" xfId="21136"/>
    <cellStyle name="xl21 2" xfId="21137"/>
    <cellStyle name="xl21 2 2" xfId="21138"/>
    <cellStyle name="xl21 2 3" xfId="21139"/>
    <cellStyle name="xl21 3" xfId="21140"/>
    <cellStyle name="xl21 4" xfId="21141"/>
    <cellStyle name="xl21 5" xfId="21142"/>
    <cellStyle name="xl22" xfId="21143"/>
    <cellStyle name="xl22 2" xfId="21144"/>
    <cellStyle name="xl22 2 2" xfId="21145"/>
    <cellStyle name="xl22 2 3" xfId="21146"/>
    <cellStyle name="xl22 3" xfId="21147"/>
    <cellStyle name="xl22 4" xfId="21148"/>
    <cellStyle name="xl22 5" xfId="21149"/>
    <cellStyle name="xl23" xfId="21150"/>
    <cellStyle name="xl23 2" xfId="21151"/>
    <cellStyle name="xl23 2 2" xfId="21152"/>
    <cellStyle name="xl23 3" xfId="21153"/>
    <cellStyle name="xl23 4" xfId="21154"/>
    <cellStyle name="xl23 5" xfId="21155"/>
    <cellStyle name="xl23 6" xfId="21156"/>
    <cellStyle name="xl24" xfId="21157"/>
    <cellStyle name="xl24 2" xfId="21158"/>
    <cellStyle name="xl24 2 2" xfId="21159"/>
    <cellStyle name="xl24 2 3" xfId="21160"/>
    <cellStyle name="xl24 2 4" xfId="21161"/>
    <cellStyle name="xl24 3" xfId="21162"/>
    <cellStyle name="xl24 4" xfId="21163"/>
    <cellStyle name="xl24 5" xfId="21164"/>
    <cellStyle name="xl24 6" xfId="21165"/>
    <cellStyle name="xl25" xfId="21166"/>
    <cellStyle name="xl25 2" xfId="21167"/>
    <cellStyle name="xl25 2 2" xfId="21168"/>
    <cellStyle name="xl25 2 3" xfId="21169"/>
    <cellStyle name="xl25 2 4" xfId="21170"/>
    <cellStyle name="xl25 3" xfId="21171"/>
    <cellStyle name="xl25 4" xfId="21172"/>
    <cellStyle name="xl25 5" xfId="21173"/>
    <cellStyle name="xl25 6" xfId="21174"/>
    <cellStyle name="xl25 7" xfId="21175"/>
    <cellStyle name="xl26" xfId="21176"/>
    <cellStyle name="xl26 2" xfId="21177"/>
    <cellStyle name="xl26 2 2" xfId="21178"/>
    <cellStyle name="xl26 2 3" xfId="21179"/>
    <cellStyle name="xl26 3" xfId="21180"/>
    <cellStyle name="xl26 4" xfId="21181"/>
    <cellStyle name="xl26 5" xfId="21182"/>
    <cellStyle name="xl26 6" xfId="21183"/>
    <cellStyle name="xl27" xfId="21184"/>
    <cellStyle name="xl27 2" xfId="21185"/>
    <cellStyle name="xl27 2 2" xfId="21186"/>
    <cellStyle name="xl27 2 3" xfId="21187"/>
    <cellStyle name="xl27 2 4" xfId="21188"/>
    <cellStyle name="xl27 3" xfId="21189"/>
    <cellStyle name="xl27 4" xfId="21190"/>
    <cellStyle name="xl27 5" xfId="21191"/>
    <cellStyle name="xl27 6" xfId="21192"/>
    <cellStyle name="xl27 7" xfId="21193"/>
    <cellStyle name="xl28" xfId="21194"/>
    <cellStyle name="xl28 2" xfId="21195"/>
    <cellStyle name="xl28 2 2" xfId="21196"/>
    <cellStyle name="xl28 2 3" xfId="21197"/>
    <cellStyle name="xl28 3" xfId="21198"/>
    <cellStyle name="xl28 4" xfId="21199"/>
    <cellStyle name="xl28 5" xfId="21200"/>
    <cellStyle name="xl28 6" xfId="21201"/>
    <cellStyle name="xl29" xfId="21202"/>
    <cellStyle name="xl29 2" xfId="21203"/>
    <cellStyle name="xl29 2 2" xfId="21204"/>
    <cellStyle name="xl29 2 3" xfId="21205"/>
    <cellStyle name="xl29 3" xfId="21206"/>
    <cellStyle name="xl29 4" xfId="21207"/>
    <cellStyle name="xl29 5" xfId="21208"/>
    <cellStyle name="xl29 6" xfId="21209"/>
    <cellStyle name="xl30" xfId="21210"/>
    <cellStyle name="xl30 2" xfId="21211"/>
    <cellStyle name="xl30 2 2" xfId="21212"/>
    <cellStyle name="xl30 2 3" xfId="21213"/>
    <cellStyle name="xl30 3" xfId="21214"/>
    <cellStyle name="xl30 4" xfId="21215"/>
    <cellStyle name="xl30 5" xfId="21216"/>
    <cellStyle name="xl30 6" xfId="21217"/>
    <cellStyle name="xl31" xfId="21218"/>
    <cellStyle name="xl31 2" xfId="21219"/>
    <cellStyle name="xl31 2 2" xfId="21220"/>
    <cellStyle name="xl31 2 3" xfId="21221"/>
    <cellStyle name="xl31 3" xfId="21222"/>
    <cellStyle name="xl31 4" xfId="21223"/>
    <cellStyle name="xl31 5" xfId="21224"/>
    <cellStyle name="xl31 6" xfId="21225"/>
    <cellStyle name="xl32" xfId="21226"/>
    <cellStyle name="xl32 2" xfId="21227"/>
    <cellStyle name="xl32 2 2" xfId="21228"/>
    <cellStyle name="xl32 3" xfId="21229"/>
    <cellStyle name="xl32 4" xfId="21230"/>
    <cellStyle name="xl32 5" xfId="21231"/>
    <cellStyle name="xl32 6" xfId="21232"/>
    <cellStyle name="xl33" xfId="21233"/>
    <cellStyle name="xl33 2" xfId="21234"/>
    <cellStyle name="xl33 2 2" xfId="21235"/>
    <cellStyle name="xl33 3" xfId="21236"/>
    <cellStyle name="xl33 4" xfId="21237"/>
    <cellStyle name="xl33 5" xfId="21238"/>
    <cellStyle name="xl33 6" xfId="21239"/>
    <cellStyle name="xl33 7" xfId="21240"/>
    <cellStyle name="xl34" xfId="21241"/>
    <cellStyle name="xl34 2" xfId="21242"/>
    <cellStyle name="xl34 2 2" xfId="21243"/>
    <cellStyle name="xl34 2 3" xfId="21244"/>
    <cellStyle name="xl34 2 4" xfId="21245"/>
    <cellStyle name="xl34 3" xfId="21246"/>
    <cellStyle name="xl34 4" xfId="21247"/>
    <cellStyle name="xl34 5" xfId="21248"/>
    <cellStyle name="xl34 6" xfId="21249"/>
    <cellStyle name="xl34 7" xfId="21250"/>
    <cellStyle name="xl34 8" xfId="21251"/>
    <cellStyle name="xl35" xfId="21252"/>
    <cellStyle name="xl35 2" xfId="21253"/>
    <cellStyle name="xl35 2 2" xfId="21254"/>
    <cellStyle name="xl35 2 3" xfId="21255"/>
    <cellStyle name="xl35 2 4" xfId="21256"/>
    <cellStyle name="xl35 3" xfId="21257"/>
    <cellStyle name="xl35 4" xfId="21258"/>
    <cellStyle name="xl35 5" xfId="21259"/>
    <cellStyle name="xl35 6" xfId="21260"/>
    <cellStyle name="xl35 7" xfId="21261"/>
    <cellStyle name="xl35 8" xfId="21262"/>
    <cellStyle name="xl36" xfId="21263"/>
    <cellStyle name="xl36 2" xfId="21264"/>
    <cellStyle name="xl36 2 2" xfId="21265"/>
    <cellStyle name="xl36 2 3" xfId="21266"/>
    <cellStyle name="xl36 3" xfId="21267"/>
    <cellStyle name="xl36 4" xfId="21268"/>
    <cellStyle name="xl36 5" xfId="21269"/>
    <cellStyle name="xl36 6" xfId="21270"/>
    <cellStyle name="xl36 7" xfId="21271"/>
    <cellStyle name="xl36 8" xfId="21272"/>
    <cellStyle name="xl37" xfId="21273"/>
    <cellStyle name="xl37 2" xfId="21274"/>
    <cellStyle name="xl37 2 2" xfId="21275"/>
    <cellStyle name="xl37 2 3" xfId="21276"/>
    <cellStyle name="xl37 2 4" xfId="21277"/>
    <cellStyle name="xl37 3" xfId="21278"/>
    <cellStyle name="xl37 4" xfId="21279"/>
    <cellStyle name="xl37 5" xfId="21280"/>
    <cellStyle name="xl37 6" xfId="21281"/>
    <cellStyle name="xl37 7" xfId="21282"/>
    <cellStyle name="xl38" xfId="21283"/>
    <cellStyle name="xl38 2" xfId="21284"/>
    <cellStyle name="xl38 2 2" xfId="21285"/>
    <cellStyle name="xl38 2 3" xfId="21286"/>
    <cellStyle name="xl38 3" xfId="21287"/>
    <cellStyle name="xl38 4" xfId="21288"/>
    <cellStyle name="xl38 5" xfId="21289"/>
    <cellStyle name="xl38 6" xfId="21290"/>
    <cellStyle name="xl39" xfId="21291"/>
    <cellStyle name="xl39 2" xfId="21292"/>
    <cellStyle name="xl39 2 2" xfId="21293"/>
    <cellStyle name="xl39 2 3" xfId="21294"/>
    <cellStyle name="xl39 3" xfId="21295"/>
    <cellStyle name="xl39 4" xfId="21296"/>
    <cellStyle name="xl39 5" xfId="21297"/>
    <cellStyle name="xl39 6" xfId="21298"/>
    <cellStyle name="xl39 7" xfId="21299"/>
    <cellStyle name="xl40" xfId="21300"/>
    <cellStyle name="xl40 2" xfId="21301"/>
    <cellStyle name="xl40 2 2" xfId="21302"/>
    <cellStyle name="xl40 2 3" xfId="21303"/>
    <cellStyle name="xl40 3" xfId="21304"/>
    <cellStyle name="xl40 4" xfId="21305"/>
    <cellStyle name="xl40 5" xfId="21306"/>
    <cellStyle name="xl40 6" xfId="21307"/>
    <cellStyle name="xl40 7" xfId="21308"/>
    <cellStyle name="xl40 8" xfId="21309"/>
    <cellStyle name="xl41" xfId="21310"/>
    <cellStyle name="xl41 2" xfId="21311"/>
    <cellStyle name="xl41 2 2" xfId="21312"/>
    <cellStyle name="xl41 2 3" xfId="21313"/>
    <cellStyle name="xl41 3" xfId="21314"/>
    <cellStyle name="xl41 4" xfId="21315"/>
    <cellStyle name="xl41 5" xfId="21316"/>
    <cellStyle name="xl41 6" xfId="21317"/>
    <cellStyle name="xl41 7" xfId="21318"/>
    <cellStyle name="xl41 8" xfId="21319"/>
    <cellStyle name="xl42" xfId="21320"/>
    <cellStyle name="xl42 2" xfId="21321"/>
    <cellStyle name="xl42 2 2" xfId="21322"/>
    <cellStyle name="xl42 2 3" xfId="21323"/>
    <cellStyle name="xl42 3" xfId="21324"/>
    <cellStyle name="xl42 4" xfId="21325"/>
    <cellStyle name="xl42 5" xfId="21326"/>
    <cellStyle name="xl42 6" xfId="21327"/>
    <cellStyle name="xl42 7" xfId="21328"/>
    <cellStyle name="xl43" xfId="21329"/>
    <cellStyle name="xl43 2" xfId="21330"/>
    <cellStyle name="xl43 2 2" xfId="21331"/>
    <cellStyle name="xl43 3" xfId="21332"/>
    <cellStyle name="xl43 4" xfId="21333"/>
    <cellStyle name="xl43 5" xfId="21334"/>
    <cellStyle name="xl43 6" xfId="21335"/>
    <cellStyle name="xl44" xfId="21336"/>
    <cellStyle name="xl44 2" xfId="21337"/>
    <cellStyle name="xl44 3" xfId="21338"/>
    <cellStyle name="xl44 4" xfId="21339"/>
    <cellStyle name="xl45" xfId="21340"/>
    <cellStyle name="xl46" xfId="21341"/>
    <cellStyle name="xl47" xfId="21342"/>
    <cellStyle name="xl48" xfId="21343"/>
    <cellStyle name="Акцент1" xfId="21344" builtinId="29" customBuiltin="1"/>
    <cellStyle name="Акцент1 10" xfId="21345"/>
    <cellStyle name="Акцент1 100" xfId="21346"/>
    <cellStyle name="Акцент1 101" xfId="21347"/>
    <cellStyle name="Акцент1 102" xfId="21348"/>
    <cellStyle name="Акцент1 103" xfId="21349"/>
    <cellStyle name="Акцент1 104" xfId="21350"/>
    <cellStyle name="Акцент1 105" xfId="21351"/>
    <cellStyle name="Акцент1 106" xfId="21352"/>
    <cellStyle name="Акцент1 107" xfId="21353"/>
    <cellStyle name="Акцент1 108" xfId="21354"/>
    <cellStyle name="Акцент1 109" xfId="21355"/>
    <cellStyle name="Акцент1 11" xfId="21356"/>
    <cellStyle name="Акцент1 110" xfId="21357"/>
    <cellStyle name="Акцент1 111" xfId="21358"/>
    <cellStyle name="Акцент1 112" xfId="21359"/>
    <cellStyle name="Акцент1 113" xfId="21360"/>
    <cellStyle name="Акцент1 12" xfId="21361"/>
    <cellStyle name="Акцент1 13" xfId="21362"/>
    <cellStyle name="Акцент1 14" xfId="21363"/>
    <cellStyle name="Акцент1 15" xfId="21364"/>
    <cellStyle name="Акцент1 16" xfId="21365"/>
    <cellStyle name="Акцент1 17" xfId="21366"/>
    <cellStyle name="Акцент1 18" xfId="21367"/>
    <cellStyle name="Акцент1 19" xfId="21368"/>
    <cellStyle name="Акцент1 2" xfId="21369"/>
    <cellStyle name="Акцент1 2 2" xfId="21370"/>
    <cellStyle name="Акцент1 2 3" xfId="21371"/>
    <cellStyle name="Акцент1 2 4" xfId="21372"/>
    <cellStyle name="Акцент1 2 5" xfId="21373"/>
    <cellStyle name="Акцент1 20" xfId="21374"/>
    <cellStyle name="Акцент1 21" xfId="21375"/>
    <cellStyle name="Акцент1 22" xfId="21376"/>
    <cellStyle name="Акцент1 23" xfId="21377"/>
    <cellStyle name="Акцент1 24" xfId="21378"/>
    <cellStyle name="Акцент1 25" xfId="21379"/>
    <cellStyle name="Акцент1 26" xfId="21380"/>
    <cellStyle name="Акцент1 27" xfId="21381"/>
    <cellStyle name="Акцент1 28" xfId="21382"/>
    <cellStyle name="Акцент1 29" xfId="21383"/>
    <cellStyle name="Акцент1 3" xfId="21384"/>
    <cellStyle name="Акцент1 3 2" xfId="21385"/>
    <cellStyle name="Акцент1 3 3" xfId="21386"/>
    <cellStyle name="Акцент1 3 4" xfId="21387"/>
    <cellStyle name="Акцент1 3 5" xfId="21388"/>
    <cellStyle name="Акцент1 30" xfId="21389"/>
    <cellStyle name="Акцент1 31" xfId="21390"/>
    <cellStyle name="Акцент1 32" xfId="21391"/>
    <cellStyle name="Акцент1 33" xfId="21392"/>
    <cellStyle name="Акцент1 34" xfId="21393"/>
    <cellStyle name="Акцент1 35" xfId="21394"/>
    <cellStyle name="Акцент1 36" xfId="21395"/>
    <cellStyle name="Акцент1 37" xfId="21396"/>
    <cellStyle name="Акцент1 38" xfId="21397"/>
    <cellStyle name="Акцент1 39" xfId="21398"/>
    <cellStyle name="Акцент1 4" xfId="21399"/>
    <cellStyle name="Акцент1 4 2" xfId="21400"/>
    <cellStyle name="Акцент1 4 3" xfId="21401"/>
    <cellStyle name="Акцент1 4 4" xfId="21402"/>
    <cellStyle name="Акцент1 4 5" xfId="21403"/>
    <cellStyle name="Акцент1 40" xfId="21404"/>
    <cellStyle name="Акцент1 41" xfId="21405"/>
    <cellStyle name="Акцент1 42" xfId="21406"/>
    <cellStyle name="Акцент1 43" xfId="21407"/>
    <cellStyle name="Акцент1 44" xfId="21408"/>
    <cellStyle name="Акцент1 45" xfId="21409"/>
    <cellStyle name="Акцент1 46" xfId="21410"/>
    <cellStyle name="Акцент1 47" xfId="21411"/>
    <cellStyle name="Акцент1 48" xfId="21412"/>
    <cellStyle name="Акцент1 49" xfId="21413"/>
    <cellStyle name="Акцент1 5" xfId="21414"/>
    <cellStyle name="Акцент1 5 2" xfId="21415"/>
    <cellStyle name="Акцент1 5 3" xfId="21416"/>
    <cellStyle name="Акцент1 5 4" xfId="21417"/>
    <cellStyle name="Акцент1 5 5" xfId="21418"/>
    <cellStyle name="Акцент1 50" xfId="21419"/>
    <cellStyle name="Акцент1 51" xfId="21420"/>
    <cellStyle name="Акцент1 52" xfId="21421"/>
    <cellStyle name="Акцент1 53" xfId="21422"/>
    <cellStyle name="Акцент1 54" xfId="21423"/>
    <cellStyle name="Акцент1 55" xfId="21424"/>
    <cellStyle name="Акцент1 56" xfId="21425"/>
    <cellStyle name="Акцент1 57" xfId="21426"/>
    <cellStyle name="Акцент1 58" xfId="21427"/>
    <cellStyle name="Акцент1 59" xfId="21428"/>
    <cellStyle name="Акцент1 6" xfId="21429"/>
    <cellStyle name="Акцент1 6 2" xfId="21430"/>
    <cellStyle name="Акцент1 6 3" xfId="21431"/>
    <cellStyle name="Акцент1 6 4" xfId="21432"/>
    <cellStyle name="Акцент1 6 5" xfId="21433"/>
    <cellStyle name="Акцент1 60" xfId="21434"/>
    <cellStyle name="Акцент1 61" xfId="21435"/>
    <cellStyle name="Акцент1 62" xfId="21436"/>
    <cellStyle name="Акцент1 63" xfId="21437"/>
    <cellStyle name="Акцент1 64" xfId="21438"/>
    <cellStyle name="Акцент1 65" xfId="21439"/>
    <cellStyle name="Акцент1 66" xfId="21440"/>
    <cellStyle name="Акцент1 67" xfId="21441"/>
    <cellStyle name="Акцент1 68" xfId="21442"/>
    <cellStyle name="Акцент1 69" xfId="21443"/>
    <cellStyle name="Акцент1 7" xfId="21444"/>
    <cellStyle name="Акцент1 7 2" xfId="21445"/>
    <cellStyle name="Акцент1 7 3" xfId="21446"/>
    <cellStyle name="Акцент1 7 4" xfId="21447"/>
    <cellStyle name="Акцент1 7 5" xfId="21448"/>
    <cellStyle name="Акцент1 70" xfId="21449"/>
    <cellStyle name="Акцент1 71" xfId="21450"/>
    <cellStyle name="Акцент1 72" xfId="21451"/>
    <cellStyle name="Акцент1 73" xfId="21452"/>
    <cellStyle name="Акцент1 74" xfId="21453"/>
    <cellStyle name="Акцент1 75" xfId="21454"/>
    <cellStyle name="Акцент1 76" xfId="21455"/>
    <cellStyle name="Акцент1 77" xfId="21456"/>
    <cellStyle name="Акцент1 78" xfId="21457"/>
    <cellStyle name="Акцент1 79" xfId="21458"/>
    <cellStyle name="Акцент1 8" xfId="21459"/>
    <cellStyle name="Акцент1 8 2" xfId="21460"/>
    <cellStyle name="Акцент1 8 3" xfId="21461"/>
    <cellStyle name="Акцент1 8 4" xfId="21462"/>
    <cellStyle name="Акцент1 8 5" xfId="21463"/>
    <cellStyle name="Акцент1 80" xfId="21464"/>
    <cellStyle name="Акцент1 81" xfId="21465"/>
    <cellStyle name="Акцент1 82" xfId="21466"/>
    <cellStyle name="Акцент1 83" xfId="21467"/>
    <cellStyle name="Акцент1 84" xfId="21468"/>
    <cellStyle name="Акцент1 85" xfId="21469"/>
    <cellStyle name="Акцент1 86" xfId="21470"/>
    <cellStyle name="Акцент1 87" xfId="21471"/>
    <cellStyle name="Акцент1 88" xfId="21472"/>
    <cellStyle name="Акцент1 89" xfId="21473"/>
    <cellStyle name="Акцент1 9" xfId="21474"/>
    <cellStyle name="Акцент1 9 2" xfId="21475"/>
    <cellStyle name="Акцент1 9 3" xfId="21476"/>
    <cellStyle name="Акцент1 9 4" xfId="21477"/>
    <cellStyle name="Акцент1 9 5" xfId="21478"/>
    <cellStyle name="Акцент1 90" xfId="21479"/>
    <cellStyle name="Акцент1 91" xfId="21480"/>
    <cellStyle name="Акцент1 92" xfId="21481"/>
    <cellStyle name="Акцент1 93" xfId="21482"/>
    <cellStyle name="Акцент1 94" xfId="21483"/>
    <cellStyle name="Акцент1 95" xfId="21484"/>
    <cellStyle name="Акцент1 96" xfId="21485"/>
    <cellStyle name="Акцент1 97" xfId="21486"/>
    <cellStyle name="Акцент1 98" xfId="21487"/>
    <cellStyle name="Акцент1 99" xfId="21488"/>
    <cellStyle name="Акцент2" xfId="21489" builtinId="33" customBuiltin="1"/>
    <cellStyle name="Акцент2 10" xfId="21490"/>
    <cellStyle name="Акцент2 100" xfId="21491"/>
    <cellStyle name="Акцент2 101" xfId="21492"/>
    <cellStyle name="Акцент2 102" xfId="21493"/>
    <cellStyle name="Акцент2 103" xfId="21494"/>
    <cellStyle name="Акцент2 104" xfId="21495"/>
    <cellStyle name="Акцент2 105" xfId="21496"/>
    <cellStyle name="Акцент2 106" xfId="21497"/>
    <cellStyle name="Акцент2 107" xfId="21498"/>
    <cellStyle name="Акцент2 108" xfId="21499"/>
    <cellStyle name="Акцент2 109" xfId="21500"/>
    <cellStyle name="Акцент2 11" xfId="21501"/>
    <cellStyle name="Акцент2 110" xfId="21502"/>
    <cellStyle name="Акцент2 111" xfId="21503"/>
    <cellStyle name="Акцент2 112" xfId="21504"/>
    <cellStyle name="Акцент2 113" xfId="21505"/>
    <cellStyle name="Акцент2 12" xfId="21506"/>
    <cellStyle name="Акцент2 13" xfId="21507"/>
    <cellStyle name="Акцент2 14" xfId="21508"/>
    <cellStyle name="Акцент2 15" xfId="21509"/>
    <cellStyle name="Акцент2 16" xfId="21510"/>
    <cellStyle name="Акцент2 17" xfId="21511"/>
    <cellStyle name="Акцент2 18" xfId="21512"/>
    <cellStyle name="Акцент2 19" xfId="21513"/>
    <cellStyle name="Акцент2 2" xfId="21514"/>
    <cellStyle name="Акцент2 2 2" xfId="21515"/>
    <cellStyle name="Акцент2 2 3" xfId="21516"/>
    <cellStyle name="Акцент2 2 4" xfId="21517"/>
    <cellStyle name="Акцент2 2 5" xfId="21518"/>
    <cellStyle name="Акцент2 20" xfId="21519"/>
    <cellStyle name="Акцент2 21" xfId="21520"/>
    <cellStyle name="Акцент2 22" xfId="21521"/>
    <cellStyle name="Акцент2 23" xfId="21522"/>
    <cellStyle name="Акцент2 24" xfId="21523"/>
    <cellStyle name="Акцент2 25" xfId="21524"/>
    <cellStyle name="Акцент2 26" xfId="21525"/>
    <cellStyle name="Акцент2 27" xfId="21526"/>
    <cellStyle name="Акцент2 28" xfId="21527"/>
    <cellStyle name="Акцент2 29" xfId="21528"/>
    <cellStyle name="Акцент2 3" xfId="21529"/>
    <cellStyle name="Акцент2 3 2" xfId="21530"/>
    <cellStyle name="Акцент2 3 3" xfId="21531"/>
    <cellStyle name="Акцент2 3 4" xfId="21532"/>
    <cellStyle name="Акцент2 3 5" xfId="21533"/>
    <cellStyle name="Акцент2 30" xfId="21534"/>
    <cellStyle name="Акцент2 31" xfId="21535"/>
    <cellStyle name="Акцент2 32" xfId="21536"/>
    <cellStyle name="Акцент2 33" xfId="21537"/>
    <cellStyle name="Акцент2 34" xfId="21538"/>
    <cellStyle name="Акцент2 35" xfId="21539"/>
    <cellStyle name="Акцент2 36" xfId="21540"/>
    <cellStyle name="Акцент2 37" xfId="21541"/>
    <cellStyle name="Акцент2 38" xfId="21542"/>
    <cellStyle name="Акцент2 39" xfId="21543"/>
    <cellStyle name="Акцент2 4" xfId="21544"/>
    <cellStyle name="Акцент2 4 2" xfId="21545"/>
    <cellStyle name="Акцент2 4 3" xfId="21546"/>
    <cellStyle name="Акцент2 4 4" xfId="21547"/>
    <cellStyle name="Акцент2 4 5" xfId="21548"/>
    <cellStyle name="Акцент2 40" xfId="21549"/>
    <cellStyle name="Акцент2 41" xfId="21550"/>
    <cellStyle name="Акцент2 42" xfId="21551"/>
    <cellStyle name="Акцент2 43" xfId="21552"/>
    <cellStyle name="Акцент2 44" xfId="21553"/>
    <cellStyle name="Акцент2 45" xfId="21554"/>
    <cellStyle name="Акцент2 46" xfId="21555"/>
    <cellStyle name="Акцент2 47" xfId="21556"/>
    <cellStyle name="Акцент2 48" xfId="21557"/>
    <cellStyle name="Акцент2 49" xfId="21558"/>
    <cellStyle name="Акцент2 5" xfId="21559"/>
    <cellStyle name="Акцент2 5 2" xfId="21560"/>
    <cellStyle name="Акцент2 5 3" xfId="21561"/>
    <cellStyle name="Акцент2 5 4" xfId="21562"/>
    <cellStyle name="Акцент2 5 5" xfId="21563"/>
    <cellStyle name="Акцент2 50" xfId="21564"/>
    <cellStyle name="Акцент2 51" xfId="21565"/>
    <cellStyle name="Акцент2 52" xfId="21566"/>
    <cellStyle name="Акцент2 53" xfId="21567"/>
    <cellStyle name="Акцент2 54" xfId="21568"/>
    <cellStyle name="Акцент2 55" xfId="21569"/>
    <cellStyle name="Акцент2 56" xfId="21570"/>
    <cellStyle name="Акцент2 57" xfId="21571"/>
    <cellStyle name="Акцент2 58" xfId="21572"/>
    <cellStyle name="Акцент2 59" xfId="21573"/>
    <cellStyle name="Акцент2 6" xfId="21574"/>
    <cellStyle name="Акцент2 6 2" xfId="21575"/>
    <cellStyle name="Акцент2 6 3" xfId="21576"/>
    <cellStyle name="Акцент2 6 4" xfId="21577"/>
    <cellStyle name="Акцент2 6 5" xfId="21578"/>
    <cellStyle name="Акцент2 60" xfId="21579"/>
    <cellStyle name="Акцент2 61" xfId="21580"/>
    <cellStyle name="Акцент2 62" xfId="21581"/>
    <cellStyle name="Акцент2 63" xfId="21582"/>
    <cellStyle name="Акцент2 64" xfId="21583"/>
    <cellStyle name="Акцент2 65" xfId="21584"/>
    <cellStyle name="Акцент2 66" xfId="21585"/>
    <cellStyle name="Акцент2 67" xfId="21586"/>
    <cellStyle name="Акцент2 68" xfId="21587"/>
    <cellStyle name="Акцент2 69" xfId="21588"/>
    <cellStyle name="Акцент2 7" xfId="21589"/>
    <cellStyle name="Акцент2 7 2" xfId="21590"/>
    <cellStyle name="Акцент2 7 3" xfId="21591"/>
    <cellStyle name="Акцент2 7 4" xfId="21592"/>
    <cellStyle name="Акцент2 7 5" xfId="21593"/>
    <cellStyle name="Акцент2 70" xfId="21594"/>
    <cellStyle name="Акцент2 71" xfId="21595"/>
    <cellStyle name="Акцент2 72" xfId="21596"/>
    <cellStyle name="Акцент2 73" xfId="21597"/>
    <cellStyle name="Акцент2 74" xfId="21598"/>
    <cellStyle name="Акцент2 75" xfId="21599"/>
    <cellStyle name="Акцент2 76" xfId="21600"/>
    <cellStyle name="Акцент2 77" xfId="21601"/>
    <cellStyle name="Акцент2 78" xfId="21602"/>
    <cellStyle name="Акцент2 79" xfId="21603"/>
    <cellStyle name="Акцент2 8" xfId="21604"/>
    <cellStyle name="Акцент2 8 2" xfId="21605"/>
    <cellStyle name="Акцент2 8 3" xfId="21606"/>
    <cellStyle name="Акцент2 8 4" xfId="21607"/>
    <cellStyle name="Акцент2 8 5" xfId="21608"/>
    <cellStyle name="Акцент2 80" xfId="21609"/>
    <cellStyle name="Акцент2 81" xfId="21610"/>
    <cellStyle name="Акцент2 82" xfId="21611"/>
    <cellStyle name="Акцент2 83" xfId="21612"/>
    <cellStyle name="Акцент2 84" xfId="21613"/>
    <cellStyle name="Акцент2 85" xfId="21614"/>
    <cellStyle name="Акцент2 86" xfId="21615"/>
    <cellStyle name="Акцент2 87" xfId="21616"/>
    <cellStyle name="Акцент2 88" xfId="21617"/>
    <cellStyle name="Акцент2 89" xfId="21618"/>
    <cellStyle name="Акцент2 9" xfId="21619"/>
    <cellStyle name="Акцент2 9 2" xfId="21620"/>
    <cellStyle name="Акцент2 9 3" xfId="21621"/>
    <cellStyle name="Акцент2 9 4" xfId="21622"/>
    <cellStyle name="Акцент2 9 5" xfId="21623"/>
    <cellStyle name="Акцент2 90" xfId="21624"/>
    <cellStyle name="Акцент2 91" xfId="21625"/>
    <cellStyle name="Акцент2 92" xfId="21626"/>
    <cellStyle name="Акцент2 93" xfId="21627"/>
    <cellStyle name="Акцент2 94" xfId="21628"/>
    <cellStyle name="Акцент2 95" xfId="21629"/>
    <cellStyle name="Акцент2 96" xfId="21630"/>
    <cellStyle name="Акцент2 97" xfId="21631"/>
    <cellStyle name="Акцент2 98" xfId="21632"/>
    <cellStyle name="Акцент2 99" xfId="21633"/>
    <cellStyle name="Акцент3" xfId="21634" builtinId="37" customBuiltin="1"/>
    <cellStyle name="Акцент3 10" xfId="21635"/>
    <cellStyle name="Акцент3 100" xfId="21636"/>
    <cellStyle name="Акцент3 101" xfId="21637"/>
    <cellStyle name="Акцент3 102" xfId="21638"/>
    <cellStyle name="Акцент3 103" xfId="21639"/>
    <cellStyle name="Акцент3 104" xfId="21640"/>
    <cellStyle name="Акцент3 105" xfId="21641"/>
    <cellStyle name="Акцент3 106" xfId="21642"/>
    <cellStyle name="Акцент3 107" xfId="21643"/>
    <cellStyle name="Акцент3 108" xfId="21644"/>
    <cellStyle name="Акцент3 109" xfId="21645"/>
    <cellStyle name="Акцент3 11" xfId="21646"/>
    <cellStyle name="Акцент3 110" xfId="21647"/>
    <cellStyle name="Акцент3 111" xfId="21648"/>
    <cellStyle name="Акцент3 112" xfId="21649"/>
    <cellStyle name="Акцент3 113" xfId="21650"/>
    <cellStyle name="Акцент3 12" xfId="21651"/>
    <cellStyle name="Акцент3 13" xfId="21652"/>
    <cellStyle name="Акцент3 14" xfId="21653"/>
    <cellStyle name="Акцент3 15" xfId="21654"/>
    <cellStyle name="Акцент3 16" xfId="21655"/>
    <cellStyle name="Акцент3 17" xfId="21656"/>
    <cellStyle name="Акцент3 18" xfId="21657"/>
    <cellStyle name="Акцент3 19" xfId="21658"/>
    <cellStyle name="Акцент3 2" xfId="21659"/>
    <cellStyle name="Акцент3 2 2" xfId="21660"/>
    <cellStyle name="Акцент3 2 3" xfId="21661"/>
    <cellStyle name="Акцент3 2 4" xfId="21662"/>
    <cellStyle name="Акцент3 2 5" xfId="21663"/>
    <cellStyle name="Акцент3 20" xfId="21664"/>
    <cellStyle name="Акцент3 21" xfId="21665"/>
    <cellStyle name="Акцент3 22" xfId="21666"/>
    <cellStyle name="Акцент3 23" xfId="21667"/>
    <cellStyle name="Акцент3 24" xfId="21668"/>
    <cellStyle name="Акцент3 25" xfId="21669"/>
    <cellStyle name="Акцент3 26" xfId="21670"/>
    <cellStyle name="Акцент3 27" xfId="21671"/>
    <cellStyle name="Акцент3 28" xfId="21672"/>
    <cellStyle name="Акцент3 29" xfId="21673"/>
    <cellStyle name="Акцент3 3" xfId="21674"/>
    <cellStyle name="Акцент3 3 2" xfId="21675"/>
    <cellStyle name="Акцент3 3 3" xfId="21676"/>
    <cellStyle name="Акцент3 3 4" xfId="21677"/>
    <cellStyle name="Акцент3 3 5" xfId="21678"/>
    <cellStyle name="Акцент3 30" xfId="21679"/>
    <cellStyle name="Акцент3 31" xfId="21680"/>
    <cellStyle name="Акцент3 32" xfId="21681"/>
    <cellStyle name="Акцент3 33" xfId="21682"/>
    <cellStyle name="Акцент3 34" xfId="21683"/>
    <cellStyle name="Акцент3 35" xfId="21684"/>
    <cellStyle name="Акцент3 36" xfId="21685"/>
    <cellStyle name="Акцент3 37" xfId="21686"/>
    <cellStyle name="Акцент3 38" xfId="21687"/>
    <cellStyle name="Акцент3 39" xfId="21688"/>
    <cellStyle name="Акцент3 4" xfId="21689"/>
    <cellStyle name="Акцент3 4 2" xfId="21690"/>
    <cellStyle name="Акцент3 4 3" xfId="21691"/>
    <cellStyle name="Акцент3 4 4" xfId="21692"/>
    <cellStyle name="Акцент3 4 5" xfId="21693"/>
    <cellStyle name="Акцент3 40" xfId="21694"/>
    <cellStyle name="Акцент3 41" xfId="21695"/>
    <cellStyle name="Акцент3 42" xfId="21696"/>
    <cellStyle name="Акцент3 43" xfId="21697"/>
    <cellStyle name="Акцент3 44" xfId="21698"/>
    <cellStyle name="Акцент3 45" xfId="21699"/>
    <cellStyle name="Акцент3 46" xfId="21700"/>
    <cellStyle name="Акцент3 47" xfId="21701"/>
    <cellStyle name="Акцент3 48" xfId="21702"/>
    <cellStyle name="Акцент3 49" xfId="21703"/>
    <cellStyle name="Акцент3 5" xfId="21704"/>
    <cellStyle name="Акцент3 5 2" xfId="21705"/>
    <cellStyle name="Акцент3 5 3" xfId="21706"/>
    <cellStyle name="Акцент3 5 4" xfId="21707"/>
    <cellStyle name="Акцент3 5 5" xfId="21708"/>
    <cellStyle name="Акцент3 50" xfId="21709"/>
    <cellStyle name="Акцент3 51" xfId="21710"/>
    <cellStyle name="Акцент3 52" xfId="21711"/>
    <cellStyle name="Акцент3 53" xfId="21712"/>
    <cellStyle name="Акцент3 54" xfId="21713"/>
    <cellStyle name="Акцент3 55" xfId="21714"/>
    <cellStyle name="Акцент3 56" xfId="21715"/>
    <cellStyle name="Акцент3 57" xfId="21716"/>
    <cellStyle name="Акцент3 58" xfId="21717"/>
    <cellStyle name="Акцент3 59" xfId="21718"/>
    <cellStyle name="Акцент3 6" xfId="21719"/>
    <cellStyle name="Акцент3 6 2" xfId="21720"/>
    <cellStyle name="Акцент3 6 3" xfId="21721"/>
    <cellStyle name="Акцент3 6 4" xfId="21722"/>
    <cellStyle name="Акцент3 6 5" xfId="21723"/>
    <cellStyle name="Акцент3 60" xfId="21724"/>
    <cellStyle name="Акцент3 61" xfId="21725"/>
    <cellStyle name="Акцент3 62" xfId="21726"/>
    <cellStyle name="Акцент3 63" xfId="21727"/>
    <cellStyle name="Акцент3 64" xfId="21728"/>
    <cellStyle name="Акцент3 65" xfId="21729"/>
    <cellStyle name="Акцент3 66" xfId="21730"/>
    <cellStyle name="Акцент3 67" xfId="21731"/>
    <cellStyle name="Акцент3 68" xfId="21732"/>
    <cellStyle name="Акцент3 69" xfId="21733"/>
    <cellStyle name="Акцент3 7" xfId="21734"/>
    <cellStyle name="Акцент3 7 2" xfId="21735"/>
    <cellStyle name="Акцент3 7 3" xfId="21736"/>
    <cellStyle name="Акцент3 7 4" xfId="21737"/>
    <cellStyle name="Акцент3 7 5" xfId="21738"/>
    <cellStyle name="Акцент3 70" xfId="21739"/>
    <cellStyle name="Акцент3 71" xfId="21740"/>
    <cellStyle name="Акцент3 72" xfId="21741"/>
    <cellStyle name="Акцент3 73" xfId="21742"/>
    <cellStyle name="Акцент3 74" xfId="21743"/>
    <cellStyle name="Акцент3 75" xfId="21744"/>
    <cellStyle name="Акцент3 76" xfId="21745"/>
    <cellStyle name="Акцент3 77" xfId="21746"/>
    <cellStyle name="Акцент3 78" xfId="21747"/>
    <cellStyle name="Акцент3 79" xfId="21748"/>
    <cellStyle name="Акцент3 8" xfId="21749"/>
    <cellStyle name="Акцент3 8 2" xfId="21750"/>
    <cellStyle name="Акцент3 8 3" xfId="21751"/>
    <cellStyle name="Акцент3 8 4" xfId="21752"/>
    <cellStyle name="Акцент3 8 5" xfId="21753"/>
    <cellStyle name="Акцент3 80" xfId="21754"/>
    <cellStyle name="Акцент3 81" xfId="21755"/>
    <cellStyle name="Акцент3 82" xfId="21756"/>
    <cellStyle name="Акцент3 83" xfId="21757"/>
    <cellStyle name="Акцент3 84" xfId="21758"/>
    <cellStyle name="Акцент3 85" xfId="21759"/>
    <cellStyle name="Акцент3 86" xfId="21760"/>
    <cellStyle name="Акцент3 87" xfId="21761"/>
    <cellStyle name="Акцент3 88" xfId="21762"/>
    <cellStyle name="Акцент3 89" xfId="21763"/>
    <cellStyle name="Акцент3 9" xfId="21764"/>
    <cellStyle name="Акцент3 9 2" xfId="21765"/>
    <cellStyle name="Акцент3 9 3" xfId="21766"/>
    <cellStyle name="Акцент3 9 4" xfId="21767"/>
    <cellStyle name="Акцент3 9 5" xfId="21768"/>
    <cellStyle name="Акцент3 90" xfId="21769"/>
    <cellStyle name="Акцент3 91" xfId="21770"/>
    <cellStyle name="Акцент3 92" xfId="21771"/>
    <cellStyle name="Акцент3 93" xfId="21772"/>
    <cellStyle name="Акцент3 94" xfId="21773"/>
    <cellStyle name="Акцент3 95" xfId="21774"/>
    <cellStyle name="Акцент3 96" xfId="21775"/>
    <cellStyle name="Акцент3 97" xfId="21776"/>
    <cellStyle name="Акцент3 98" xfId="21777"/>
    <cellStyle name="Акцент3 99" xfId="21778"/>
    <cellStyle name="Акцент4" xfId="21779" builtinId="41" customBuiltin="1"/>
    <cellStyle name="Акцент4 10" xfId="21780"/>
    <cellStyle name="Акцент4 100" xfId="21781"/>
    <cellStyle name="Акцент4 101" xfId="21782"/>
    <cellStyle name="Акцент4 102" xfId="21783"/>
    <cellStyle name="Акцент4 103" xfId="21784"/>
    <cellStyle name="Акцент4 104" xfId="21785"/>
    <cellStyle name="Акцент4 105" xfId="21786"/>
    <cellStyle name="Акцент4 106" xfId="21787"/>
    <cellStyle name="Акцент4 107" xfId="21788"/>
    <cellStyle name="Акцент4 108" xfId="21789"/>
    <cellStyle name="Акцент4 109" xfId="21790"/>
    <cellStyle name="Акцент4 11" xfId="21791"/>
    <cellStyle name="Акцент4 110" xfId="21792"/>
    <cellStyle name="Акцент4 111" xfId="21793"/>
    <cellStyle name="Акцент4 112" xfId="21794"/>
    <cellStyle name="Акцент4 113" xfId="21795"/>
    <cellStyle name="Акцент4 12" xfId="21796"/>
    <cellStyle name="Акцент4 13" xfId="21797"/>
    <cellStyle name="Акцент4 14" xfId="21798"/>
    <cellStyle name="Акцент4 15" xfId="21799"/>
    <cellStyle name="Акцент4 16" xfId="21800"/>
    <cellStyle name="Акцент4 17" xfId="21801"/>
    <cellStyle name="Акцент4 18" xfId="21802"/>
    <cellStyle name="Акцент4 19" xfId="21803"/>
    <cellStyle name="Акцент4 2" xfId="21804"/>
    <cellStyle name="Акцент4 2 2" xfId="21805"/>
    <cellStyle name="Акцент4 2 3" xfId="21806"/>
    <cellStyle name="Акцент4 2 4" xfId="21807"/>
    <cellStyle name="Акцент4 2 5" xfId="21808"/>
    <cellStyle name="Акцент4 20" xfId="21809"/>
    <cellStyle name="Акцент4 21" xfId="21810"/>
    <cellStyle name="Акцент4 22" xfId="21811"/>
    <cellStyle name="Акцент4 23" xfId="21812"/>
    <cellStyle name="Акцент4 24" xfId="21813"/>
    <cellStyle name="Акцент4 25" xfId="21814"/>
    <cellStyle name="Акцент4 26" xfId="21815"/>
    <cellStyle name="Акцент4 27" xfId="21816"/>
    <cellStyle name="Акцент4 28" xfId="21817"/>
    <cellStyle name="Акцент4 29" xfId="21818"/>
    <cellStyle name="Акцент4 3" xfId="21819"/>
    <cellStyle name="Акцент4 3 2" xfId="21820"/>
    <cellStyle name="Акцент4 3 3" xfId="21821"/>
    <cellStyle name="Акцент4 3 4" xfId="21822"/>
    <cellStyle name="Акцент4 3 5" xfId="21823"/>
    <cellStyle name="Акцент4 30" xfId="21824"/>
    <cellStyle name="Акцент4 31" xfId="21825"/>
    <cellStyle name="Акцент4 32" xfId="21826"/>
    <cellStyle name="Акцент4 33" xfId="21827"/>
    <cellStyle name="Акцент4 34" xfId="21828"/>
    <cellStyle name="Акцент4 35" xfId="21829"/>
    <cellStyle name="Акцент4 36" xfId="21830"/>
    <cellStyle name="Акцент4 37" xfId="21831"/>
    <cellStyle name="Акцент4 38" xfId="21832"/>
    <cellStyle name="Акцент4 39" xfId="21833"/>
    <cellStyle name="Акцент4 4" xfId="21834"/>
    <cellStyle name="Акцент4 4 2" xfId="21835"/>
    <cellStyle name="Акцент4 4 3" xfId="21836"/>
    <cellStyle name="Акцент4 4 4" xfId="21837"/>
    <cellStyle name="Акцент4 4 5" xfId="21838"/>
    <cellStyle name="Акцент4 40" xfId="21839"/>
    <cellStyle name="Акцент4 41" xfId="21840"/>
    <cellStyle name="Акцент4 42" xfId="21841"/>
    <cellStyle name="Акцент4 43" xfId="21842"/>
    <cellStyle name="Акцент4 44" xfId="21843"/>
    <cellStyle name="Акцент4 45" xfId="21844"/>
    <cellStyle name="Акцент4 46" xfId="21845"/>
    <cellStyle name="Акцент4 47" xfId="21846"/>
    <cellStyle name="Акцент4 48" xfId="21847"/>
    <cellStyle name="Акцент4 49" xfId="21848"/>
    <cellStyle name="Акцент4 5" xfId="21849"/>
    <cellStyle name="Акцент4 5 2" xfId="21850"/>
    <cellStyle name="Акцент4 5 3" xfId="21851"/>
    <cellStyle name="Акцент4 5 4" xfId="21852"/>
    <cellStyle name="Акцент4 5 5" xfId="21853"/>
    <cellStyle name="Акцент4 50" xfId="21854"/>
    <cellStyle name="Акцент4 51" xfId="21855"/>
    <cellStyle name="Акцент4 52" xfId="21856"/>
    <cellStyle name="Акцент4 53" xfId="21857"/>
    <cellStyle name="Акцент4 54" xfId="21858"/>
    <cellStyle name="Акцент4 55" xfId="21859"/>
    <cellStyle name="Акцент4 56" xfId="21860"/>
    <cellStyle name="Акцент4 57" xfId="21861"/>
    <cellStyle name="Акцент4 58" xfId="21862"/>
    <cellStyle name="Акцент4 59" xfId="21863"/>
    <cellStyle name="Акцент4 6" xfId="21864"/>
    <cellStyle name="Акцент4 6 2" xfId="21865"/>
    <cellStyle name="Акцент4 6 3" xfId="21866"/>
    <cellStyle name="Акцент4 6 4" xfId="21867"/>
    <cellStyle name="Акцент4 6 5" xfId="21868"/>
    <cellStyle name="Акцент4 60" xfId="21869"/>
    <cellStyle name="Акцент4 61" xfId="21870"/>
    <cellStyle name="Акцент4 62" xfId="21871"/>
    <cellStyle name="Акцент4 63" xfId="21872"/>
    <cellStyle name="Акцент4 64" xfId="21873"/>
    <cellStyle name="Акцент4 65" xfId="21874"/>
    <cellStyle name="Акцент4 66" xfId="21875"/>
    <cellStyle name="Акцент4 67" xfId="21876"/>
    <cellStyle name="Акцент4 68" xfId="21877"/>
    <cellStyle name="Акцент4 69" xfId="21878"/>
    <cellStyle name="Акцент4 7" xfId="21879"/>
    <cellStyle name="Акцент4 7 2" xfId="21880"/>
    <cellStyle name="Акцент4 7 3" xfId="21881"/>
    <cellStyle name="Акцент4 7 4" xfId="21882"/>
    <cellStyle name="Акцент4 7 5" xfId="21883"/>
    <cellStyle name="Акцент4 70" xfId="21884"/>
    <cellStyle name="Акцент4 71" xfId="21885"/>
    <cellStyle name="Акцент4 72" xfId="21886"/>
    <cellStyle name="Акцент4 73" xfId="21887"/>
    <cellStyle name="Акцент4 74" xfId="21888"/>
    <cellStyle name="Акцент4 75" xfId="21889"/>
    <cellStyle name="Акцент4 76" xfId="21890"/>
    <cellStyle name="Акцент4 77" xfId="21891"/>
    <cellStyle name="Акцент4 78" xfId="21892"/>
    <cellStyle name="Акцент4 79" xfId="21893"/>
    <cellStyle name="Акцент4 8" xfId="21894"/>
    <cellStyle name="Акцент4 8 2" xfId="21895"/>
    <cellStyle name="Акцент4 8 3" xfId="21896"/>
    <cellStyle name="Акцент4 8 4" xfId="21897"/>
    <cellStyle name="Акцент4 8 5" xfId="21898"/>
    <cellStyle name="Акцент4 80" xfId="21899"/>
    <cellStyle name="Акцент4 81" xfId="21900"/>
    <cellStyle name="Акцент4 82" xfId="21901"/>
    <cellStyle name="Акцент4 83" xfId="21902"/>
    <cellStyle name="Акцент4 84" xfId="21903"/>
    <cellStyle name="Акцент4 85" xfId="21904"/>
    <cellStyle name="Акцент4 86" xfId="21905"/>
    <cellStyle name="Акцент4 87" xfId="21906"/>
    <cellStyle name="Акцент4 88" xfId="21907"/>
    <cellStyle name="Акцент4 89" xfId="21908"/>
    <cellStyle name="Акцент4 9" xfId="21909"/>
    <cellStyle name="Акцент4 9 2" xfId="21910"/>
    <cellStyle name="Акцент4 9 3" xfId="21911"/>
    <cellStyle name="Акцент4 9 4" xfId="21912"/>
    <cellStyle name="Акцент4 9 5" xfId="21913"/>
    <cellStyle name="Акцент4 90" xfId="21914"/>
    <cellStyle name="Акцент4 91" xfId="21915"/>
    <cellStyle name="Акцент4 92" xfId="21916"/>
    <cellStyle name="Акцент4 93" xfId="21917"/>
    <cellStyle name="Акцент4 94" xfId="21918"/>
    <cellStyle name="Акцент4 95" xfId="21919"/>
    <cellStyle name="Акцент4 96" xfId="21920"/>
    <cellStyle name="Акцент4 97" xfId="21921"/>
    <cellStyle name="Акцент4 98" xfId="21922"/>
    <cellStyle name="Акцент4 99" xfId="21923"/>
    <cellStyle name="Акцент5" xfId="21924" builtinId="45" customBuiltin="1"/>
    <cellStyle name="Акцент5 10" xfId="21925"/>
    <cellStyle name="Акцент5 100" xfId="21926"/>
    <cellStyle name="Акцент5 101" xfId="21927"/>
    <cellStyle name="Акцент5 102" xfId="21928"/>
    <cellStyle name="Акцент5 103" xfId="21929"/>
    <cellStyle name="Акцент5 104" xfId="21930"/>
    <cellStyle name="Акцент5 105" xfId="21931"/>
    <cellStyle name="Акцент5 106" xfId="21932"/>
    <cellStyle name="Акцент5 107" xfId="21933"/>
    <cellStyle name="Акцент5 108" xfId="21934"/>
    <cellStyle name="Акцент5 109" xfId="21935"/>
    <cellStyle name="Акцент5 11" xfId="21936"/>
    <cellStyle name="Акцент5 110" xfId="21937"/>
    <cellStyle name="Акцент5 111" xfId="21938"/>
    <cellStyle name="Акцент5 112" xfId="21939"/>
    <cellStyle name="Акцент5 113" xfId="21940"/>
    <cellStyle name="Акцент5 12" xfId="21941"/>
    <cellStyle name="Акцент5 13" xfId="21942"/>
    <cellStyle name="Акцент5 14" xfId="21943"/>
    <cellStyle name="Акцент5 15" xfId="21944"/>
    <cellStyle name="Акцент5 16" xfId="21945"/>
    <cellStyle name="Акцент5 17" xfId="21946"/>
    <cellStyle name="Акцент5 18" xfId="21947"/>
    <cellStyle name="Акцент5 19" xfId="21948"/>
    <cellStyle name="Акцент5 2" xfId="21949"/>
    <cellStyle name="Акцент5 2 2" xfId="21950"/>
    <cellStyle name="Акцент5 2 3" xfId="21951"/>
    <cellStyle name="Акцент5 2 4" xfId="21952"/>
    <cellStyle name="Акцент5 2 5" xfId="21953"/>
    <cellStyle name="Акцент5 20" xfId="21954"/>
    <cellStyle name="Акцент5 21" xfId="21955"/>
    <cellStyle name="Акцент5 22" xfId="21956"/>
    <cellStyle name="Акцент5 23" xfId="21957"/>
    <cellStyle name="Акцент5 24" xfId="21958"/>
    <cellStyle name="Акцент5 25" xfId="21959"/>
    <cellStyle name="Акцент5 26" xfId="21960"/>
    <cellStyle name="Акцент5 27" xfId="21961"/>
    <cellStyle name="Акцент5 28" xfId="21962"/>
    <cellStyle name="Акцент5 29" xfId="21963"/>
    <cellStyle name="Акцент5 3" xfId="21964"/>
    <cellStyle name="Акцент5 3 2" xfId="21965"/>
    <cellStyle name="Акцент5 3 3" xfId="21966"/>
    <cellStyle name="Акцент5 3 4" xfId="21967"/>
    <cellStyle name="Акцент5 3 5" xfId="21968"/>
    <cellStyle name="Акцент5 30" xfId="21969"/>
    <cellStyle name="Акцент5 31" xfId="21970"/>
    <cellStyle name="Акцент5 32" xfId="21971"/>
    <cellStyle name="Акцент5 33" xfId="21972"/>
    <cellStyle name="Акцент5 34" xfId="21973"/>
    <cellStyle name="Акцент5 35" xfId="21974"/>
    <cellStyle name="Акцент5 36" xfId="21975"/>
    <cellStyle name="Акцент5 37" xfId="21976"/>
    <cellStyle name="Акцент5 38" xfId="21977"/>
    <cellStyle name="Акцент5 39" xfId="21978"/>
    <cellStyle name="Акцент5 4" xfId="21979"/>
    <cellStyle name="Акцент5 4 2" xfId="21980"/>
    <cellStyle name="Акцент5 4 3" xfId="21981"/>
    <cellStyle name="Акцент5 4 4" xfId="21982"/>
    <cellStyle name="Акцент5 4 5" xfId="21983"/>
    <cellStyle name="Акцент5 40" xfId="21984"/>
    <cellStyle name="Акцент5 41" xfId="21985"/>
    <cellStyle name="Акцент5 42" xfId="21986"/>
    <cellStyle name="Акцент5 43" xfId="21987"/>
    <cellStyle name="Акцент5 44" xfId="21988"/>
    <cellStyle name="Акцент5 45" xfId="21989"/>
    <cellStyle name="Акцент5 46" xfId="21990"/>
    <cellStyle name="Акцент5 47" xfId="21991"/>
    <cellStyle name="Акцент5 48" xfId="21992"/>
    <cellStyle name="Акцент5 49" xfId="21993"/>
    <cellStyle name="Акцент5 5" xfId="21994"/>
    <cellStyle name="Акцент5 5 2" xfId="21995"/>
    <cellStyle name="Акцент5 5 3" xfId="21996"/>
    <cellStyle name="Акцент5 5 4" xfId="21997"/>
    <cellStyle name="Акцент5 5 5" xfId="21998"/>
    <cellStyle name="Акцент5 50" xfId="21999"/>
    <cellStyle name="Акцент5 51" xfId="22000"/>
    <cellStyle name="Акцент5 52" xfId="22001"/>
    <cellStyle name="Акцент5 53" xfId="22002"/>
    <cellStyle name="Акцент5 54" xfId="22003"/>
    <cellStyle name="Акцент5 55" xfId="22004"/>
    <cellStyle name="Акцент5 56" xfId="22005"/>
    <cellStyle name="Акцент5 57" xfId="22006"/>
    <cellStyle name="Акцент5 58" xfId="22007"/>
    <cellStyle name="Акцент5 59" xfId="22008"/>
    <cellStyle name="Акцент5 6" xfId="22009"/>
    <cellStyle name="Акцент5 6 2" xfId="22010"/>
    <cellStyle name="Акцент5 6 3" xfId="22011"/>
    <cellStyle name="Акцент5 6 4" xfId="22012"/>
    <cellStyle name="Акцент5 6 5" xfId="22013"/>
    <cellStyle name="Акцент5 60" xfId="22014"/>
    <cellStyle name="Акцент5 61" xfId="22015"/>
    <cellStyle name="Акцент5 62" xfId="22016"/>
    <cellStyle name="Акцент5 63" xfId="22017"/>
    <cellStyle name="Акцент5 64" xfId="22018"/>
    <cellStyle name="Акцент5 65" xfId="22019"/>
    <cellStyle name="Акцент5 66" xfId="22020"/>
    <cellStyle name="Акцент5 67" xfId="22021"/>
    <cellStyle name="Акцент5 68" xfId="22022"/>
    <cellStyle name="Акцент5 69" xfId="22023"/>
    <cellStyle name="Акцент5 7" xfId="22024"/>
    <cellStyle name="Акцент5 7 2" xfId="22025"/>
    <cellStyle name="Акцент5 7 3" xfId="22026"/>
    <cellStyle name="Акцент5 7 4" xfId="22027"/>
    <cellStyle name="Акцент5 7 5" xfId="22028"/>
    <cellStyle name="Акцент5 70" xfId="22029"/>
    <cellStyle name="Акцент5 71" xfId="22030"/>
    <cellStyle name="Акцент5 72" xfId="22031"/>
    <cellStyle name="Акцент5 73" xfId="22032"/>
    <cellStyle name="Акцент5 74" xfId="22033"/>
    <cellStyle name="Акцент5 75" xfId="22034"/>
    <cellStyle name="Акцент5 76" xfId="22035"/>
    <cellStyle name="Акцент5 77" xfId="22036"/>
    <cellStyle name="Акцент5 78" xfId="22037"/>
    <cellStyle name="Акцент5 79" xfId="22038"/>
    <cellStyle name="Акцент5 8" xfId="22039"/>
    <cellStyle name="Акцент5 8 2" xfId="22040"/>
    <cellStyle name="Акцент5 8 3" xfId="22041"/>
    <cellStyle name="Акцент5 8 4" xfId="22042"/>
    <cellStyle name="Акцент5 8 5" xfId="22043"/>
    <cellStyle name="Акцент5 80" xfId="22044"/>
    <cellStyle name="Акцент5 81" xfId="22045"/>
    <cellStyle name="Акцент5 82" xfId="22046"/>
    <cellStyle name="Акцент5 83" xfId="22047"/>
    <cellStyle name="Акцент5 84" xfId="22048"/>
    <cellStyle name="Акцент5 85" xfId="22049"/>
    <cellStyle name="Акцент5 86" xfId="22050"/>
    <cellStyle name="Акцент5 87" xfId="22051"/>
    <cellStyle name="Акцент5 88" xfId="22052"/>
    <cellStyle name="Акцент5 89" xfId="22053"/>
    <cellStyle name="Акцент5 9" xfId="22054"/>
    <cellStyle name="Акцент5 9 2" xfId="22055"/>
    <cellStyle name="Акцент5 9 3" xfId="22056"/>
    <cellStyle name="Акцент5 9 4" xfId="22057"/>
    <cellStyle name="Акцент5 9 5" xfId="22058"/>
    <cellStyle name="Акцент5 90" xfId="22059"/>
    <cellStyle name="Акцент5 91" xfId="22060"/>
    <cellStyle name="Акцент5 92" xfId="22061"/>
    <cellStyle name="Акцент5 93" xfId="22062"/>
    <cellStyle name="Акцент5 94" xfId="22063"/>
    <cellStyle name="Акцент5 95" xfId="22064"/>
    <cellStyle name="Акцент5 96" xfId="22065"/>
    <cellStyle name="Акцент5 97" xfId="22066"/>
    <cellStyle name="Акцент5 98" xfId="22067"/>
    <cellStyle name="Акцент5 99" xfId="22068"/>
    <cellStyle name="Акцент6" xfId="22069" builtinId="49" customBuiltin="1"/>
    <cellStyle name="Акцент6 10" xfId="22070"/>
    <cellStyle name="Акцент6 100" xfId="22071"/>
    <cellStyle name="Акцент6 101" xfId="22072"/>
    <cellStyle name="Акцент6 102" xfId="22073"/>
    <cellStyle name="Акцент6 103" xfId="22074"/>
    <cellStyle name="Акцент6 104" xfId="22075"/>
    <cellStyle name="Акцент6 105" xfId="22076"/>
    <cellStyle name="Акцент6 106" xfId="22077"/>
    <cellStyle name="Акцент6 107" xfId="22078"/>
    <cellStyle name="Акцент6 108" xfId="22079"/>
    <cellStyle name="Акцент6 109" xfId="22080"/>
    <cellStyle name="Акцент6 11" xfId="22081"/>
    <cellStyle name="Акцент6 110" xfId="22082"/>
    <cellStyle name="Акцент6 111" xfId="22083"/>
    <cellStyle name="Акцент6 112" xfId="22084"/>
    <cellStyle name="Акцент6 113" xfId="22085"/>
    <cellStyle name="Акцент6 12" xfId="22086"/>
    <cellStyle name="Акцент6 13" xfId="22087"/>
    <cellStyle name="Акцент6 14" xfId="22088"/>
    <cellStyle name="Акцент6 15" xfId="22089"/>
    <cellStyle name="Акцент6 16" xfId="22090"/>
    <cellStyle name="Акцент6 17" xfId="22091"/>
    <cellStyle name="Акцент6 18" xfId="22092"/>
    <cellStyle name="Акцент6 19" xfId="22093"/>
    <cellStyle name="Акцент6 2" xfId="22094"/>
    <cellStyle name="Акцент6 2 2" xfId="22095"/>
    <cellStyle name="Акцент6 2 3" xfId="22096"/>
    <cellStyle name="Акцент6 2 4" xfId="22097"/>
    <cellStyle name="Акцент6 2 5" xfId="22098"/>
    <cellStyle name="Акцент6 20" xfId="22099"/>
    <cellStyle name="Акцент6 21" xfId="22100"/>
    <cellStyle name="Акцент6 22" xfId="22101"/>
    <cellStyle name="Акцент6 23" xfId="22102"/>
    <cellStyle name="Акцент6 24" xfId="22103"/>
    <cellStyle name="Акцент6 25" xfId="22104"/>
    <cellStyle name="Акцент6 26" xfId="22105"/>
    <cellStyle name="Акцент6 27" xfId="22106"/>
    <cellStyle name="Акцент6 28" xfId="22107"/>
    <cellStyle name="Акцент6 29" xfId="22108"/>
    <cellStyle name="Акцент6 3" xfId="22109"/>
    <cellStyle name="Акцент6 3 2" xfId="22110"/>
    <cellStyle name="Акцент6 3 3" xfId="22111"/>
    <cellStyle name="Акцент6 3 4" xfId="22112"/>
    <cellStyle name="Акцент6 3 5" xfId="22113"/>
    <cellStyle name="Акцент6 30" xfId="22114"/>
    <cellStyle name="Акцент6 31" xfId="22115"/>
    <cellStyle name="Акцент6 32" xfId="22116"/>
    <cellStyle name="Акцент6 33" xfId="22117"/>
    <cellStyle name="Акцент6 34" xfId="22118"/>
    <cellStyle name="Акцент6 35" xfId="22119"/>
    <cellStyle name="Акцент6 36" xfId="22120"/>
    <cellStyle name="Акцент6 37" xfId="22121"/>
    <cellStyle name="Акцент6 38" xfId="22122"/>
    <cellStyle name="Акцент6 39" xfId="22123"/>
    <cellStyle name="Акцент6 4" xfId="22124"/>
    <cellStyle name="Акцент6 4 2" xfId="22125"/>
    <cellStyle name="Акцент6 4 3" xfId="22126"/>
    <cellStyle name="Акцент6 4 4" xfId="22127"/>
    <cellStyle name="Акцент6 4 5" xfId="22128"/>
    <cellStyle name="Акцент6 40" xfId="22129"/>
    <cellStyle name="Акцент6 41" xfId="22130"/>
    <cellStyle name="Акцент6 42" xfId="22131"/>
    <cellStyle name="Акцент6 43" xfId="22132"/>
    <cellStyle name="Акцент6 44" xfId="22133"/>
    <cellStyle name="Акцент6 45" xfId="22134"/>
    <cellStyle name="Акцент6 46" xfId="22135"/>
    <cellStyle name="Акцент6 47" xfId="22136"/>
    <cellStyle name="Акцент6 48" xfId="22137"/>
    <cellStyle name="Акцент6 49" xfId="22138"/>
    <cellStyle name="Акцент6 5" xfId="22139"/>
    <cellStyle name="Акцент6 5 2" xfId="22140"/>
    <cellStyle name="Акцент6 5 3" xfId="22141"/>
    <cellStyle name="Акцент6 5 4" xfId="22142"/>
    <cellStyle name="Акцент6 5 5" xfId="22143"/>
    <cellStyle name="Акцент6 50" xfId="22144"/>
    <cellStyle name="Акцент6 51" xfId="22145"/>
    <cellStyle name="Акцент6 52" xfId="22146"/>
    <cellStyle name="Акцент6 53" xfId="22147"/>
    <cellStyle name="Акцент6 54" xfId="22148"/>
    <cellStyle name="Акцент6 55" xfId="22149"/>
    <cellStyle name="Акцент6 56" xfId="22150"/>
    <cellStyle name="Акцент6 57" xfId="22151"/>
    <cellStyle name="Акцент6 58" xfId="22152"/>
    <cellStyle name="Акцент6 59" xfId="22153"/>
    <cellStyle name="Акцент6 6" xfId="22154"/>
    <cellStyle name="Акцент6 6 2" xfId="22155"/>
    <cellStyle name="Акцент6 6 3" xfId="22156"/>
    <cellStyle name="Акцент6 6 4" xfId="22157"/>
    <cellStyle name="Акцент6 6 5" xfId="22158"/>
    <cellStyle name="Акцент6 60" xfId="22159"/>
    <cellStyle name="Акцент6 61" xfId="22160"/>
    <cellStyle name="Акцент6 62" xfId="22161"/>
    <cellStyle name="Акцент6 63" xfId="22162"/>
    <cellStyle name="Акцент6 64" xfId="22163"/>
    <cellStyle name="Акцент6 65" xfId="22164"/>
    <cellStyle name="Акцент6 66" xfId="22165"/>
    <cellStyle name="Акцент6 67" xfId="22166"/>
    <cellStyle name="Акцент6 68" xfId="22167"/>
    <cellStyle name="Акцент6 69" xfId="22168"/>
    <cellStyle name="Акцент6 7" xfId="22169"/>
    <cellStyle name="Акцент6 7 2" xfId="22170"/>
    <cellStyle name="Акцент6 7 3" xfId="22171"/>
    <cellStyle name="Акцент6 7 4" xfId="22172"/>
    <cellStyle name="Акцент6 7 5" xfId="22173"/>
    <cellStyle name="Акцент6 70" xfId="22174"/>
    <cellStyle name="Акцент6 71" xfId="22175"/>
    <cellStyle name="Акцент6 72" xfId="22176"/>
    <cellStyle name="Акцент6 73" xfId="22177"/>
    <cellStyle name="Акцент6 74" xfId="22178"/>
    <cellStyle name="Акцент6 75" xfId="22179"/>
    <cellStyle name="Акцент6 76" xfId="22180"/>
    <cellStyle name="Акцент6 77" xfId="22181"/>
    <cellStyle name="Акцент6 78" xfId="22182"/>
    <cellStyle name="Акцент6 79" xfId="22183"/>
    <cellStyle name="Акцент6 8" xfId="22184"/>
    <cellStyle name="Акцент6 8 2" xfId="22185"/>
    <cellStyle name="Акцент6 8 3" xfId="22186"/>
    <cellStyle name="Акцент6 8 4" xfId="22187"/>
    <cellStyle name="Акцент6 8 5" xfId="22188"/>
    <cellStyle name="Акцент6 80" xfId="22189"/>
    <cellStyle name="Акцент6 81" xfId="22190"/>
    <cellStyle name="Акцент6 82" xfId="22191"/>
    <cellStyle name="Акцент6 83" xfId="22192"/>
    <cellStyle name="Акцент6 84" xfId="22193"/>
    <cellStyle name="Акцент6 85" xfId="22194"/>
    <cellStyle name="Акцент6 86" xfId="22195"/>
    <cellStyle name="Акцент6 87" xfId="22196"/>
    <cellStyle name="Акцент6 88" xfId="22197"/>
    <cellStyle name="Акцент6 89" xfId="22198"/>
    <cellStyle name="Акцент6 9" xfId="22199"/>
    <cellStyle name="Акцент6 9 2" xfId="22200"/>
    <cellStyle name="Акцент6 9 3" xfId="22201"/>
    <cellStyle name="Акцент6 9 4" xfId="22202"/>
    <cellStyle name="Акцент6 9 5" xfId="22203"/>
    <cellStyle name="Акцент6 90" xfId="22204"/>
    <cellStyle name="Акцент6 91" xfId="22205"/>
    <cellStyle name="Акцент6 92" xfId="22206"/>
    <cellStyle name="Акцент6 93" xfId="22207"/>
    <cellStyle name="Акцент6 94" xfId="22208"/>
    <cellStyle name="Акцент6 95" xfId="22209"/>
    <cellStyle name="Акцент6 96" xfId="22210"/>
    <cellStyle name="Акцент6 97" xfId="22211"/>
    <cellStyle name="Акцент6 98" xfId="22212"/>
    <cellStyle name="Акцент6 99" xfId="22213"/>
    <cellStyle name="Ввод " xfId="22214" builtinId="20" customBuiltin="1"/>
    <cellStyle name="Ввод  10" xfId="22215"/>
    <cellStyle name="Ввод  100" xfId="22216"/>
    <cellStyle name="Ввод  101" xfId="22217"/>
    <cellStyle name="Ввод  102" xfId="22218"/>
    <cellStyle name="Ввод  103" xfId="22219"/>
    <cellStyle name="Ввод  104" xfId="22220"/>
    <cellStyle name="Ввод  105" xfId="22221"/>
    <cellStyle name="Ввод  106" xfId="22222"/>
    <cellStyle name="Ввод  107" xfId="22223"/>
    <cellStyle name="Ввод  108" xfId="22224"/>
    <cellStyle name="Ввод  109" xfId="22225"/>
    <cellStyle name="Ввод  11" xfId="22226"/>
    <cellStyle name="Ввод  110" xfId="22227"/>
    <cellStyle name="Ввод  111" xfId="22228"/>
    <cellStyle name="Ввод  112" xfId="22229"/>
    <cellStyle name="Ввод  112 10" xfId="22230"/>
    <cellStyle name="Ввод  112 11" xfId="22231"/>
    <cellStyle name="Ввод  112 12" xfId="22232"/>
    <cellStyle name="Ввод  112 13" xfId="22233"/>
    <cellStyle name="Ввод  112 14" xfId="22234"/>
    <cellStyle name="Ввод  112 15" xfId="22235"/>
    <cellStyle name="Ввод  112 16" xfId="22236"/>
    <cellStyle name="Ввод  112 17" xfId="22237"/>
    <cellStyle name="Ввод  112 18" xfId="22238"/>
    <cellStyle name="Ввод  112 19" xfId="22239"/>
    <cellStyle name="Ввод  112 2" xfId="22240"/>
    <cellStyle name="Ввод  112 3" xfId="22241"/>
    <cellStyle name="Ввод  112 4" xfId="22242"/>
    <cellStyle name="Ввод  112 5" xfId="22243"/>
    <cellStyle name="Ввод  112 6" xfId="22244"/>
    <cellStyle name="Ввод  112 7" xfId="22245"/>
    <cellStyle name="Ввод  112 8" xfId="22246"/>
    <cellStyle name="Ввод  112 9" xfId="22247"/>
    <cellStyle name="Ввод  113" xfId="22248"/>
    <cellStyle name="Ввод  114" xfId="22249"/>
    <cellStyle name="Ввод  115" xfId="22250"/>
    <cellStyle name="Ввод  116" xfId="22251"/>
    <cellStyle name="Ввод  117" xfId="22252"/>
    <cellStyle name="Ввод  118" xfId="22253"/>
    <cellStyle name="Ввод  119" xfId="22254"/>
    <cellStyle name="Ввод  12" xfId="22255"/>
    <cellStyle name="Ввод  120" xfId="22256"/>
    <cellStyle name="Ввод  121" xfId="22257"/>
    <cellStyle name="Ввод  122" xfId="22258"/>
    <cellStyle name="Ввод  123" xfId="22259"/>
    <cellStyle name="Ввод  124" xfId="22260"/>
    <cellStyle name="Ввод  125" xfId="22261"/>
    <cellStyle name="Ввод  126" xfId="22262"/>
    <cellStyle name="Ввод  127" xfId="22263"/>
    <cellStyle name="Ввод  128" xfId="22264"/>
    <cellStyle name="Ввод  129" xfId="22265"/>
    <cellStyle name="Ввод  13" xfId="22266"/>
    <cellStyle name="Ввод  130" xfId="22267"/>
    <cellStyle name="Ввод  131" xfId="22268"/>
    <cellStyle name="Ввод  132" xfId="22269"/>
    <cellStyle name="Ввод  133" xfId="22270"/>
    <cellStyle name="Ввод  14" xfId="22271"/>
    <cellStyle name="Ввод  15" xfId="22272"/>
    <cellStyle name="Ввод  16" xfId="22273"/>
    <cellStyle name="Ввод  17" xfId="22274"/>
    <cellStyle name="Ввод  18" xfId="22275"/>
    <cellStyle name="Ввод  19" xfId="22276"/>
    <cellStyle name="Ввод  2" xfId="22277"/>
    <cellStyle name="Ввод  2 2" xfId="22278"/>
    <cellStyle name="Ввод  2 3" xfId="22279"/>
    <cellStyle name="Ввод  2 4" xfId="22280"/>
    <cellStyle name="Ввод  2 5" xfId="22281"/>
    <cellStyle name="Ввод  20" xfId="22282"/>
    <cellStyle name="Ввод  21" xfId="22283"/>
    <cellStyle name="Ввод  22" xfId="22284"/>
    <cellStyle name="Ввод  23" xfId="22285"/>
    <cellStyle name="Ввод  24" xfId="22286"/>
    <cellStyle name="Ввод  25" xfId="22287"/>
    <cellStyle name="Ввод  26" xfId="22288"/>
    <cellStyle name="Ввод  27" xfId="22289"/>
    <cellStyle name="Ввод  28" xfId="22290"/>
    <cellStyle name="Ввод  29" xfId="22291"/>
    <cellStyle name="Ввод  3" xfId="22292"/>
    <cellStyle name="Ввод  3 2" xfId="22293"/>
    <cellStyle name="Ввод  3 3" xfId="22294"/>
    <cellStyle name="Ввод  3 4" xfId="22295"/>
    <cellStyle name="Ввод  3 5" xfId="22296"/>
    <cellStyle name="Ввод  30" xfId="22297"/>
    <cellStyle name="Ввод  31" xfId="22298"/>
    <cellStyle name="Ввод  32" xfId="22299"/>
    <cellStyle name="Ввод  33" xfId="22300"/>
    <cellStyle name="Ввод  34" xfId="22301"/>
    <cellStyle name="Ввод  35" xfId="22302"/>
    <cellStyle name="Ввод  36" xfId="22303"/>
    <cellStyle name="Ввод  37" xfId="22304"/>
    <cellStyle name="Ввод  38" xfId="22305"/>
    <cellStyle name="Ввод  39" xfId="22306"/>
    <cellStyle name="Ввод  4" xfId="22307"/>
    <cellStyle name="Ввод  4 2" xfId="22308"/>
    <cellStyle name="Ввод  4 3" xfId="22309"/>
    <cellStyle name="Ввод  4 4" xfId="22310"/>
    <cellStyle name="Ввод  4 5" xfId="22311"/>
    <cellStyle name="Ввод  40" xfId="22312"/>
    <cellStyle name="Ввод  41" xfId="22313"/>
    <cellStyle name="Ввод  42" xfId="22314"/>
    <cellStyle name="Ввод  43" xfId="22315"/>
    <cellStyle name="Ввод  44" xfId="22316"/>
    <cellStyle name="Ввод  45" xfId="22317"/>
    <cellStyle name="Ввод  46" xfId="22318"/>
    <cellStyle name="Ввод  47" xfId="22319"/>
    <cellStyle name="Ввод  48" xfId="22320"/>
    <cellStyle name="Ввод  49" xfId="22321"/>
    <cellStyle name="Ввод  5" xfId="22322"/>
    <cellStyle name="Ввод  5 2" xfId="22323"/>
    <cellStyle name="Ввод  5 3" xfId="22324"/>
    <cellStyle name="Ввод  5 4" xfId="22325"/>
    <cellStyle name="Ввод  5 5" xfId="22326"/>
    <cellStyle name="Ввод  50" xfId="22327"/>
    <cellStyle name="Ввод  51" xfId="22328"/>
    <cellStyle name="Ввод  52" xfId="22329"/>
    <cellStyle name="Ввод  53" xfId="22330"/>
    <cellStyle name="Ввод  54" xfId="22331"/>
    <cellStyle name="Ввод  55" xfId="22332"/>
    <cellStyle name="Ввод  56" xfId="22333"/>
    <cellStyle name="Ввод  57" xfId="22334"/>
    <cellStyle name="Ввод  58" xfId="22335"/>
    <cellStyle name="Ввод  59" xfId="22336"/>
    <cellStyle name="Ввод  6" xfId="22337"/>
    <cellStyle name="Ввод  6 2" xfId="22338"/>
    <cellStyle name="Ввод  6 3" xfId="22339"/>
    <cellStyle name="Ввод  6 4" xfId="22340"/>
    <cellStyle name="Ввод  6 5" xfId="22341"/>
    <cellStyle name="Ввод  60" xfId="22342"/>
    <cellStyle name="Ввод  61" xfId="22343"/>
    <cellStyle name="Ввод  62" xfId="22344"/>
    <cellStyle name="Ввод  63" xfId="22345"/>
    <cellStyle name="Ввод  64" xfId="22346"/>
    <cellStyle name="Ввод  65" xfId="22347"/>
    <cellStyle name="Ввод  66" xfId="22348"/>
    <cellStyle name="Ввод  67" xfId="22349"/>
    <cellStyle name="Ввод  68" xfId="22350"/>
    <cellStyle name="Ввод  69" xfId="22351"/>
    <cellStyle name="Ввод  7" xfId="22352"/>
    <cellStyle name="Ввод  7 2" xfId="22353"/>
    <cellStyle name="Ввод  7 3" xfId="22354"/>
    <cellStyle name="Ввод  7 4" xfId="22355"/>
    <cellStyle name="Ввод  7 5" xfId="22356"/>
    <cellStyle name="Ввод  70" xfId="22357"/>
    <cellStyle name="Ввод  71" xfId="22358"/>
    <cellStyle name="Ввод  72" xfId="22359"/>
    <cellStyle name="Ввод  73" xfId="22360"/>
    <cellStyle name="Ввод  74" xfId="22361"/>
    <cellStyle name="Ввод  75" xfId="22362"/>
    <cellStyle name="Ввод  76" xfId="22363"/>
    <cellStyle name="Ввод  77" xfId="22364"/>
    <cellStyle name="Ввод  78" xfId="22365"/>
    <cellStyle name="Ввод  79" xfId="22366"/>
    <cellStyle name="Ввод  8" xfId="22367"/>
    <cellStyle name="Ввод  8 2" xfId="22368"/>
    <cellStyle name="Ввод  8 3" xfId="22369"/>
    <cellStyle name="Ввод  8 4" xfId="22370"/>
    <cellStyle name="Ввод  8 5" xfId="22371"/>
    <cellStyle name="Ввод  80" xfId="22372"/>
    <cellStyle name="Ввод  81" xfId="22373"/>
    <cellStyle name="Ввод  82" xfId="22374"/>
    <cellStyle name="Ввод  83" xfId="22375"/>
    <cellStyle name="Ввод  84" xfId="22376"/>
    <cellStyle name="Ввод  85" xfId="22377"/>
    <cellStyle name="Ввод  86" xfId="22378"/>
    <cellStyle name="Ввод  87" xfId="22379"/>
    <cellStyle name="Ввод  88" xfId="22380"/>
    <cellStyle name="Ввод  89" xfId="22381"/>
    <cellStyle name="Ввод  9" xfId="22382"/>
    <cellStyle name="Ввод  9 2" xfId="22383"/>
    <cellStyle name="Ввод  9 3" xfId="22384"/>
    <cellStyle name="Ввод  9 4" xfId="22385"/>
    <cellStyle name="Ввод  9 5" xfId="22386"/>
    <cellStyle name="Ввод  90" xfId="22387"/>
    <cellStyle name="Ввод  91" xfId="22388"/>
    <cellStyle name="Ввод  92" xfId="22389"/>
    <cellStyle name="Ввод  93" xfId="22390"/>
    <cellStyle name="Ввод  94" xfId="22391"/>
    <cellStyle name="Ввод  95" xfId="22392"/>
    <cellStyle name="Ввод  96" xfId="22393"/>
    <cellStyle name="Ввод  97" xfId="22394"/>
    <cellStyle name="Ввод  98" xfId="22395"/>
    <cellStyle name="Ввод  99" xfId="22396"/>
    <cellStyle name="Вывод" xfId="22397" builtinId="21" customBuiltin="1"/>
    <cellStyle name="Вывод 10" xfId="22398"/>
    <cellStyle name="Вывод 100" xfId="22399"/>
    <cellStyle name="Вывод 101" xfId="22400"/>
    <cellStyle name="Вывод 102" xfId="22401"/>
    <cellStyle name="Вывод 103" xfId="22402"/>
    <cellStyle name="Вывод 104" xfId="22403"/>
    <cellStyle name="Вывод 105" xfId="22404"/>
    <cellStyle name="Вывод 106" xfId="22405"/>
    <cellStyle name="Вывод 107" xfId="22406"/>
    <cellStyle name="Вывод 108" xfId="22407"/>
    <cellStyle name="Вывод 109" xfId="22408"/>
    <cellStyle name="Вывод 11" xfId="22409"/>
    <cellStyle name="Вывод 110" xfId="22410"/>
    <cellStyle name="Вывод 111" xfId="22411"/>
    <cellStyle name="Вывод 112" xfId="22412"/>
    <cellStyle name="Вывод 112 10" xfId="22413"/>
    <cellStyle name="Вывод 112 11" xfId="22414"/>
    <cellStyle name="Вывод 112 12" xfId="22415"/>
    <cellStyle name="Вывод 112 13" xfId="22416"/>
    <cellStyle name="Вывод 112 14" xfId="22417"/>
    <cellStyle name="Вывод 112 15" xfId="22418"/>
    <cellStyle name="Вывод 112 16" xfId="22419"/>
    <cellStyle name="Вывод 112 17" xfId="22420"/>
    <cellStyle name="Вывод 112 18" xfId="22421"/>
    <cellStyle name="Вывод 112 19" xfId="22422"/>
    <cellStyle name="Вывод 112 2" xfId="22423"/>
    <cellStyle name="Вывод 112 20" xfId="22424"/>
    <cellStyle name="Вывод 112 21" xfId="22425"/>
    <cellStyle name="Вывод 112 22" xfId="22426"/>
    <cellStyle name="Вывод 112 23" xfId="22427"/>
    <cellStyle name="Вывод 112 3" xfId="22428"/>
    <cellStyle name="Вывод 112 4" xfId="22429"/>
    <cellStyle name="Вывод 112 5" xfId="22430"/>
    <cellStyle name="Вывод 112 6" xfId="22431"/>
    <cellStyle name="Вывод 112 7" xfId="22432"/>
    <cellStyle name="Вывод 112 8" xfId="22433"/>
    <cellStyle name="Вывод 112 9" xfId="22434"/>
    <cellStyle name="Вывод 113" xfId="22435"/>
    <cellStyle name="Вывод 114" xfId="22436"/>
    <cellStyle name="Вывод 115" xfId="22437"/>
    <cellStyle name="Вывод 116" xfId="22438"/>
    <cellStyle name="Вывод 117" xfId="22439"/>
    <cellStyle name="Вывод 118" xfId="22440"/>
    <cellStyle name="Вывод 119" xfId="22441"/>
    <cellStyle name="Вывод 12" xfId="22442"/>
    <cellStyle name="Вывод 120" xfId="22443"/>
    <cellStyle name="Вывод 121" xfId="22444"/>
    <cellStyle name="Вывод 122" xfId="22445"/>
    <cellStyle name="Вывод 123" xfId="22446"/>
    <cellStyle name="Вывод 124" xfId="22447"/>
    <cellStyle name="Вывод 125" xfId="22448"/>
    <cellStyle name="Вывод 126" xfId="22449"/>
    <cellStyle name="Вывод 127" xfId="22450"/>
    <cellStyle name="Вывод 128" xfId="22451"/>
    <cellStyle name="Вывод 129" xfId="22452"/>
    <cellStyle name="Вывод 13" xfId="22453"/>
    <cellStyle name="Вывод 130" xfId="22454"/>
    <cellStyle name="Вывод 131" xfId="22455"/>
    <cellStyle name="Вывод 132" xfId="22456"/>
    <cellStyle name="Вывод 133" xfId="22457"/>
    <cellStyle name="Вывод 14" xfId="22458"/>
    <cellStyle name="Вывод 15" xfId="22459"/>
    <cellStyle name="Вывод 16" xfId="22460"/>
    <cellStyle name="Вывод 17" xfId="22461"/>
    <cellStyle name="Вывод 18" xfId="22462"/>
    <cellStyle name="Вывод 19" xfId="22463"/>
    <cellStyle name="Вывод 2" xfId="22464"/>
    <cellStyle name="Вывод 2 2" xfId="22465"/>
    <cellStyle name="Вывод 2 3" xfId="22466"/>
    <cellStyle name="Вывод 2 4" xfId="22467"/>
    <cellStyle name="Вывод 2 5" xfId="22468"/>
    <cellStyle name="Вывод 20" xfId="22469"/>
    <cellStyle name="Вывод 21" xfId="22470"/>
    <cellStyle name="Вывод 22" xfId="22471"/>
    <cellStyle name="Вывод 23" xfId="22472"/>
    <cellStyle name="Вывод 24" xfId="22473"/>
    <cellStyle name="Вывод 25" xfId="22474"/>
    <cellStyle name="Вывод 26" xfId="22475"/>
    <cellStyle name="Вывод 27" xfId="22476"/>
    <cellStyle name="Вывод 28" xfId="22477"/>
    <cellStyle name="Вывод 29" xfId="22478"/>
    <cellStyle name="Вывод 3" xfId="22479"/>
    <cellStyle name="Вывод 3 2" xfId="22480"/>
    <cellStyle name="Вывод 3 3" xfId="22481"/>
    <cellStyle name="Вывод 3 4" xfId="22482"/>
    <cellStyle name="Вывод 3 5" xfId="22483"/>
    <cellStyle name="Вывод 30" xfId="22484"/>
    <cellStyle name="Вывод 31" xfId="22485"/>
    <cellStyle name="Вывод 32" xfId="22486"/>
    <cellStyle name="Вывод 33" xfId="22487"/>
    <cellStyle name="Вывод 34" xfId="22488"/>
    <cellStyle name="Вывод 35" xfId="22489"/>
    <cellStyle name="Вывод 36" xfId="22490"/>
    <cellStyle name="Вывод 37" xfId="22491"/>
    <cellStyle name="Вывод 38" xfId="22492"/>
    <cellStyle name="Вывод 39" xfId="22493"/>
    <cellStyle name="Вывод 4" xfId="22494"/>
    <cellStyle name="Вывод 4 2" xfId="22495"/>
    <cellStyle name="Вывод 4 3" xfId="22496"/>
    <cellStyle name="Вывод 4 4" xfId="22497"/>
    <cellStyle name="Вывод 4 5" xfId="22498"/>
    <cellStyle name="Вывод 40" xfId="22499"/>
    <cellStyle name="Вывод 41" xfId="22500"/>
    <cellStyle name="Вывод 42" xfId="22501"/>
    <cellStyle name="Вывод 43" xfId="22502"/>
    <cellStyle name="Вывод 44" xfId="22503"/>
    <cellStyle name="Вывод 45" xfId="22504"/>
    <cellStyle name="Вывод 46" xfId="22505"/>
    <cellStyle name="Вывод 47" xfId="22506"/>
    <cellStyle name="Вывод 48" xfId="22507"/>
    <cellStyle name="Вывод 49" xfId="22508"/>
    <cellStyle name="Вывод 5" xfId="22509"/>
    <cellStyle name="Вывод 5 2" xfId="22510"/>
    <cellStyle name="Вывод 5 3" xfId="22511"/>
    <cellStyle name="Вывод 5 4" xfId="22512"/>
    <cellStyle name="Вывод 5 5" xfId="22513"/>
    <cellStyle name="Вывод 50" xfId="22514"/>
    <cellStyle name="Вывод 51" xfId="22515"/>
    <cellStyle name="Вывод 52" xfId="22516"/>
    <cellStyle name="Вывод 53" xfId="22517"/>
    <cellStyle name="Вывод 54" xfId="22518"/>
    <cellStyle name="Вывод 55" xfId="22519"/>
    <cellStyle name="Вывод 56" xfId="22520"/>
    <cellStyle name="Вывод 57" xfId="22521"/>
    <cellStyle name="Вывод 58" xfId="22522"/>
    <cellStyle name="Вывод 59" xfId="22523"/>
    <cellStyle name="Вывод 6" xfId="22524"/>
    <cellStyle name="Вывод 6 2" xfId="22525"/>
    <cellStyle name="Вывод 6 3" xfId="22526"/>
    <cellStyle name="Вывод 6 4" xfId="22527"/>
    <cellStyle name="Вывод 6 5" xfId="22528"/>
    <cellStyle name="Вывод 60" xfId="22529"/>
    <cellStyle name="Вывод 61" xfId="22530"/>
    <cellStyle name="Вывод 62" xfId="22531"/>
    <cellStyle name="Вывод 63" xfId="22532"/>
    <cellStyle name="Вывод 64" xfId="22533"/>
    <cellStyle name="Вывод 65" xfId="22534"/>
    <cellStyle name="Вывод 66" xfId="22535"/>
    <cellStyle name="Вывод 67" xfId="22536"/>
    <cellStyle name="Вывод 68" xfId="22537"/>
    <cellStyle name="Вывод 69" xfId="22538"/>
    <cellStyle name="Вывод 7" xfId="22539"/>
    <cellStyle name="Вывод 7 2" xfId="22540"/>
    <cellStyle name="Вывод 7 3" xfId="22541"/>
    <cellStyle name="Вывод 7 4" xfId="22542"/>
    <cellStyle name="Вывод 7 5" xfId="22543"/>
    <cellStyle name="Вывод 70" xfId="22544"/>
    <cellStyle name="Вывод 71" xfId="22545"/>
    <cellStyle name="Вывод 72" xfId="22546"/>
    <cellStyle name="Вывод 73" xfId="22547"/>
    <cellStyle name="Вывод 74" xfId="22548"/>
    <cellStyle name="Вывод 75" xfId="22549"/>
    <cellStyle name="Вывод 76" xfId="22550"/>
    <cellStyle name="Вывод 77" xfId="22551"/>
    <cellStyle name="Вывод 78" xfId="22552"/>
    <cellStyle name="Вывод 79" xfId="22553"/>
    <cellStyle name="Вывод 8" xfId="22554"/>
    <cellStyle name="Вывод 8 2" xfId="22555"/>
    <cellStyle name="Вывод 8 3" xfId="22556"/>
    <cellStyle name="Вывод 8 4" xfId="22557"/>
    <cellStyle name="Вывод 8 5" xfId="22558"/>
    <cellStyle name="Вывод 80" xfId="22559"/>
    <cellStyle name="Вывод 81" xfId="22560"/>
    <cellStyle name="Вывод 82" xfId="22561"/>
    <cellStyle name="Вывод 83" xfId="22562"/>
    <cellStyle name="Вывод 84" xfId="22563"/>
    <cellStyle name="Вывод 85" xfId="22564"/>
    <cellStyle name="Вывод 86" xfId="22565"/>
    <cellStyle name="Вывод 87" xfId="22566"/>
    <cellStyle name="Вывод 88" xfId="22567"/>
    <cellStyle name="Вывод 89" xfId="22568"/>
    <cellStyle name="Вывод 9" xfId="22569"/>
    <cellStyle name="Вывод 9 2" xfId="22570"/>
    <cellStyle name="Вывод 9 3" xfId="22571"/>
    <cellStyle name="Вывод 9 4" xfId="22572"/>
    <cellStyle name="Вывод 9 5" xfId="22573"/>
    <cellStyle name="Вывод 90" xfId="22574"/>
    <cellStyle name="Вывод 91" xfId="22575"/>
    <cellStyle name="Вывод 92" xfId="22576"/>
    <cellStyle name="Вывод 93" xfId="22577"/>
    <cellStyle name="Вывод 94" xfId="22578"/>
    <cellStyle name="Вывод 95" xfId="22579"/>
    <cellStyle name="Вывод 96" xfId="22580"/>
    <cellStyle name="Вывод 97" xfId="22581"/>
    <cellStyle name="Вывод 98" xfId="22582"/>
    <cellStyle name="Вывод 99" xfId="22583"/>
    <cellStyle name="Вычисление" xfId="22584" builtinId="22" customBuiltin="1"/>
    <cellStyle name="Вычисление 10" xfId="22585"/>
    <cellStyle name="Вычисление 100" xfId="22586"/>
    <cellStyle name="Вычисление 101" xfId="22587"/>
    <cellStyle name="Вычисление 102" xfId="22588"/>
    <cellStyle name="Вычисление 103" xfId="22589"/>
    <cellStyle name="Вычисление 104" xfId="22590"/>
    <cellStyle name="Вычисление 105" xfId="22591"/>
    <cellStyle name="Вычисление 106" xfId="22592"/>
    <cellStyle name="Вычисление 107" xfId="22593"/>
    <cellStyle name="Вычисление 108" xfId="22594"/>
    <cellStyle name="Вычисление 109" xfId="22595"/>
    <cellStyle name="Вычисление 11" xfId="22596"/>
    <cellStyle name="Вычисление 110" xfId="22597"/>
    <cellStyle name="Вычисление 111" xfId="22598"/>
    <cellStyle name="Вычисление 112" xfId="22599"/>
    <cellStyle name="Вычисление 112 10" xfId="22600"/>
    <cellStyle name="Вычисление 112 11" xfId="22601"/>
    <cellStyle name="Вычисление 112 12" xfId="22602"/>
    <cellStyle name="Вычисление 112 13" xfId="22603"/>
    <cellStyle name="Вычисление 112 14" xfId="22604"/>
    <cellStyle name="Вычисление 112 15" xfId="22605"/>
    <cellStyle name="Вычисление 112 16" xfId="22606"/>
    <cellStyle name="Вычисление 112 17" xfId="22607"/>
    <cellStyle name="Вычисление 112 18" xfId="22608"/>
    <cellStyle name="Вычисление 112 19" xfId="22609"/>
    <cellStyle name="Вычисление 112 2" xfId="22610"/>
    <cellStyle name="Вычисление 112 3" xfId="22611"/>
    <cellStyle name="Вычисление 112 4" xfId="22612"/>
    <cellStyle name="Вычисление 112 5" xfId="22613"/>
    <cellStyle name="Вычисление 112 6" xfId="22614"/>
    <cellStyle name="Вычисление 112 7" xfId="22615"/>
    <cellStyle name="Вычисление 112 8" xfId="22616"/>
    <cellStyle name="Вычисление 112 9" xfId="22617"/>
    <cellStyle name="Вычисление 113" xfId="22618"/>
    <cellStyle name="Вычисление 114" xfId="22619"/>
    <cellStyle name="Вычисление 115" xfId="22620"/>
    <cellStyle name="Вычисление 116" xfId="22621"/>
    <cellStyle name="Вычисление 117" xfId="22622"/>
    <cellStyle name="Вычисление 118" xfId="22623"/>
    <cellStyle name="Вычисление 119" xfId="22624"/>
    <cellStyle name="Вычисление 12" xfId="22625"/>
    <cellStyle name="Вычисление 120" xfId="22626"/>
    <cellStyle name="Вычисление 121" xfId="22627"/>
    <cellStyle name="Вычисление 122" xfId="22628"/>
    <cellStyle name="Вычисление 123" xfId="22629"/>
    <cellStyle name="Вычисление 124" xfId="22630"/>
    <cellStyle name="Вычисление 125" xfId="22631"/>
    <cellStyle name="Вычисление 126" xfId="22632"/>
    <cellStyle name="Вычисление 127" xfId="22633"/>
    <cellStyle name="Вычисление 128" xfId="22634"/>
    <cellStyle name="Вычисление 129" xfId="22635"/>
    <cellStyle name="Вычисление 13" xfId="22636"/>
    <cellStyle name="Вычисление 130" xfId="22637"/>
    <cellStyle name="Вычисление 131" xfId="22638"/>
    <cellStyle name="Вычисление 132" xfId="22639"/>
    <cellStyle name="Вычисление 133" xfId="22640"/>
    <cellStyle name="Вычисление 14" xfId="22641"/>
    <cellStyle name="Вычисление 15" xfId="22642"/>
    <cellStyle name="Вычисление 16" xfId="22643"/>
    <cellStyle name="Вычисление 17" xfId="22644"/>
    <cellStyle name="Вычисление 18" xfId="22645"/>
    <cellStyle name="Вычисление 19" xfId="22646"/>
    <cellStyle name="Вычисление 2" xfId="22647"/>
    <cellStyle name="Вычисление 2 2" xfId="22648"/>
    <cellStyle name="Вычисление 2 3" xfId="22649"/>
    <cellStyle name="Вычисление 2 4" xfId="22650"/>
    <cellStyle name="Вычисление 2 5" xfId="22651"/>
    <cellStyle name="Вычисление 20" xfId="22652"/>
    <cellStyle name="Вычисление 21" xfId="22653"/>
    <cellStyle name="Вычисление 22" xfId="22654"/>
    <cellStyle name="Вычисление 23" xfId="22655"/>
    <cellStyle name="Вычисление 24" xfId="22656"/>
    <cellStyle name="Вычисление 25" xfId="22657"/>
    <cellStyle name="Вычисление 26" xfId="22658"/>
    <cellStyle name="Вычисление 27" xfId="22659"/>
    <cellStyle name="Вычисление 28" xfId="22660"/>
    <cellStyle name="Вычисление 29" xfId="22661"/>
    <cellStyle name="Вычисление 3" xfId="22662"/>
    <cellStyle name="Вычисление 3 2" xfId="22663"/>
    <cellStyle name="Вычисление 3 3" xfId="22664"/>
    <cellStyle name="Вычисление 3 4" xfId="22665"/>
    <cellStyle name="Вычисление 3 5" xfId="22666"/>
    <cellStyle name="Вычисление 30" xfId="22667"/>
    <cellStyle name="Вычисление 31" xfId="22668"/>
    <cellStyle name="Вычисление 32" xfId="22669"/>
    <cellStyle name="Вычисление 33" xfId="22670"/>
    <cellStyle name="Вычисление 34" xfId="22671"/>
    <cellStyle name="Вычисление 35" xfId="22672"/>
    <cellStyle name="Вычисление 36" xfId="22673"/>
    <cellStyle name="Вычисление 37" xfId="22674"/>
    <cellStyle name="Вычисление 38" xfId="22675"/>
    <cellStyle name="Вычисление 39" xfId="22676"/>
    <cellStyle name="Вычисление 4" xfId="22677"/>
    <cellStyle name="Вычисление 4 2" xfId="22678"/>
    <cellStyle name="Вычисление 4 3" xfId="22679"/>
    <cellStyle name="Вычисление 4 4" xfId="22680"/>
    <cellStyle name="Вычисление 4 5" xfId="22681"/>
    <cellStyle name="Вычисление 40" xfId="22682"/>
    <cellStyle name="Вычисление 41" xfId="22683"/>
    <cellStyle name="Вычисление 42" xfId="22684"/>
    <cellStyle name="Вычисление 43" xfId="22685"/>
    <cellStyle name="Вычисление 44" xfId="22686"/>
    <cellStyle name="Вычисление 45" xfId="22687"/>
    <cellStyle name="Вычисление 46" xfId="22688"/>
    <cellStyle name="Вычисление 47" xfId="22689"/>
    <cellStyle name="Вычисление 48" xfId="22690"/>
    <cellStyle name="Вычисление 49" xfId="22691"/>
    <cellStyle name="Вычисление 5" xfId="22692"/>
    <cellStyle name="Вычисление 5 2" xfId="22693"/>
    <cellStyle name="Вычисление 5 3" xfId="22694"/>
    <cellStyle name="Вычисление 5 4" xfId="22695"/>
    <cellStyle name="Вычисление 5 5" xfId="22696"/>
    <cellStyle name="Вычисление 50" xfId="22697"/>
    <cellStyle name="Вычисление 51" xfId="22698"/>
    <cellStyle name="Вычисление 52" xfId="22699"/>
    <cellStyle name="Вычисление 53" xfId="22700"/>
    <cellStyle name="Вычисление 54" xfId="22701"/>
    <cellStyle name="Вычисление 55" xfId="22702"/>
    <cellStyle name="Вычисление 56" xfId="22703"/>
    <cellStyle name="Вычисление 57" xfId="22704"/>
    <cellStyle name="Вычисление 58" xfId="22705"/>
    <cellStyle name="Вычисление 59" xfId="22706"/>
    <cellStyle name="Вычисление 6" xfId="22707"/>
    <cellStyle name="Вычисление 6 2" xfId="22708"/>
    <cellStyle name="Вычисление 6 3" xfId="22709"/>
    <cellStyle name="Вычисление 6 4" xfId="22710"/>
    <cellStyle name="Вычисление 6 5" xfId="22711"/>
    <cellStyle name="Вычисление 60" xfId="22712"/>
    <cellStyle name="Вычисление 61" xfId="22713"/>
    <cellStyle name="Вычисление 62" xfId="22714"/>
    <cellStyle name="Вычисление 63" xfId="22715"/>
    <cellStyle name="Вычисление 64" xfId="22716"/>
    <cellStyle name="Вычисление 65" xfId="22717"/>
    <cellStyle name="Вычисление 66" xfId="22718"/>
    <cellStyle name="Вычисление 67" xfId="22719"/>
    <cellStyle name="Вычисление 68" xfId="22720"/>
    <cellStyle name="Вычисление 69" xfId="22721"/>
    <cellStyle name="Вычисление 7" xfId="22722"/>
    <cellStyle name="Вычисление 7 2" xfId="22723"/>
    <cellStyle name="Вычисление 7 3" xfId="22724"/>
    <cellStyle name="Вычисление 7 4" xfId="22725"/>
    <cellStyle name="Вычисление 7 5" xfId="22726"/>
    <cellStyle name="Вычисление 70" xfId="22727"/>
    <cellStyle name="Вычисление 71" xfId="22728"/>
    <cellStyle name="Вычисление 72" xfId="22729"/>
    <cellStyle name="Вычисление 73" xfId="22730"/>
    <cellStyle name="Вычисление 74" xfId="22731"/>
    <cellStyle name="Вычисление 75" xfId="22732"/>
    <cellStyle name="Вычисление 76" xfId="22733"/>
    <cellStyle name="Вычисление 77" xfId="22734"/>
    <cellStyle name="Вычисление 78" xfId="22735"/>
    <cellStyle name="Вычисление 79" xfId="22736"/>
    <cellStyle name="Вычисление 8" xfId="22737"/>
    <cellStyle name="Вычисление 8 2" xfId="22738"/>
    <cellStyle name="Вычисление 8 3" xfId="22739"/>
    <cellStyle name="Вычисление 8 4" xfId="22740"/>
    <cellStyle name="Вычисление 8 5" xfId="22741"/>
    <cellStyle name="Вычисление 80" xfId="22742"/>
    <cellStyle name="Вычисление 81" xfId="22743"/>
    <cellStyle name="Вычисление 82" xfId="22744"/>
    <cellStyle name="Вычисление 83" xfId="22745"/>
    <cellStyle name="Вычисление 84" xfId="22746"/>
    <cellStyle name="Вычисление 85" xfId="22747"/>
    <cellStyle name="Вычисление 86" xfId="22748"/>
    <cellStyle name="Вычисление 87" xfId="22749"/>
    <cellStyle name="Вычисление 88" xfId="22750"/>
    <cellStyle name="Вычисление 89" xfId="22751"/>
    <cellStyle name="Вычисление 9" xfId="22752"/>
    <cellStyle name="Вычисление 9 2" xfId="22753"/>
    <cellStyle name="Вычисление 9 3" xfId="22754"/>
    <cellStyle name="Вычисление 9 4" xfId="22755"/>
    <cellStyle name="Вычисление 9 5" xfId="22756"/>
    <cellStyle name="Вычисление 90" xfId="22757"/>
    <cellStyle name="Вычисление 91" xfId="22758"/>
    <cellStyle name="Вычисление 92" xfId="22759"/>
    <cellStyle name="Вычисление 93" xfId="22760"/>
    <cellStyle name="Вычисление 94" xfId="22761"/>
    <cellStyle name="Вычисление 95" xfId="22762"/>
    <cellStyle name="Вычисление 96" xfId="22763"/>
    <cellStyle name="Вычисление 97" xfId="22764"/>
    <cellStyle name="Вычисление 98" xfId="22765"/>
    <cellStyle name="Вычисление 99" xfId="22766"/>
    <cellStyle name="Заголовок 1" xfId="22767" builtinId="16" customBuiltin="1"/>
    <cellStyle name="Заголовок 1 10" xfId="22768"/>
    <cellStyle name="Заголовок 1 100" xfId="22769"/>
    <cellStyle name="Заголовок 1 101" xfId="22770"/>
    <cellStyle name="Заголовок 1 102" xfId="22771"/>
    <cellStyle name="Заголовок 1 103" xfId="22772"/>
    <cellStyle name="Заголовок 1 104" xfId="22773"/>
    <cellStyle name="Заголовок 1 105" xfId="22774"/>
    <cellStyle name="Заголовок 1 106" xfId="22775"/>
    <cellStyle name="Заголовок 1 107" xfId="22776"/>
    <cellStyle name="Заголовок 1 108" xfId="22777"/>
    <cellStyle name="Заголовок 1 109" xfId="22778"/>
    <cellStyle name="Заголовок 1 11" xfId="22779"/>
    <cellStyle name="Заголовок 1 110" xfId="22780"/>
    <cellStyle name="Заголовок 1 111" xfId="22781"/>
    <cellStyle name="Заголовок 1 112" xfId="22782"/>
    <cellStyle name="Заголовок 1 113" xfId="22783"/>
    <cellStyle name="Заголовок 1 12" xfId="22784"/>
    <cellStyle name="Заголовок 1 13" xfId="22785"/>
    <cellStyle name="Заголовок 1 14" xfId="22786"/>
    <cellStyle name="Заголовок 1 15" xfId="22787"/>
    <cellStyle name="Заголовок 1 16" xfId="22788"/>
    <cellStyle name="Заголовок 1 17" xfId="22789"/>
    <cellStyle name="Заголовок 1 18" xfId="22790"/>
    <cellStyle name="Заголовок 1 19" xfId="22791"/>
    <cellStyle name="Заголовок 1 2" xfId="22792"/>
    <cellStyle name="Заголовок 1 2 2" xfId="22793"/>
    <cellStyle name="Заголовок 1 2 3" xfId="22794"/>
    <cellStyle name="Заголовок 1 2 4" xfId="22795"/>
    <cellStyle name="Заголовок 1 2 5" xfId="22796"/>
    <cellStyle name="Заголовок 1 20" xfId="22797"/>
    <cellStyle name="Заголовок 1 21" xfId="22798"/>
    <cellStyle name="Заголовок 1 22" xfId="22799"/>
    <cellStyle name="Заголовок 1 23" xfId="22800"/>
    <cellStyle name="Заголовок 1 24" xfId="22801"/>
    <cellStyle name="Заголовок 1 25" xfId="22802"/>
    <cellStyle name="Заголовок 1 26" xfId="22803"/>
    <cellStyle name="Заголовок 1 27" xfId="22804"/>
    <cellStyle name="Заголовок 1 28" xfId="22805"/>
    <cellStyle name="Заголовок 1 29" xfId="22806"/>
    <cellStyle name="Заголовок 1 3" xfId="22807"/>
    <cellStyle name="Заголовок 1 3 2" xfId="22808"/>
    <cellStyle name="Заголовок 1 3 3" xfId="22809"/>
    <cellStyle name="Заголовок 1 3 4" xfId="22810"/>
    <cellStyle name="Заголовок 1 3 5" xfId="22811"/>
    <cellStyle name="Заголовок 1 30" xfId="22812"/>
    <cellStyle name="Заголовок 1 31" xfId="22813"/>
    <cellStyle name="Заголовок 1 32" xfId="22814"/>
    <cellStyle name="Заголовок 1 33" xfId="22815"/>
    <cellStyle name="Заголовок 1 34" xfId="22816"/>
    <cellStyle name="Заголовок 1 35" xfId="22817"/>
    <cellStyle name="Заголовок 1 36" xfId="22818"/>
    <cellStyle name="Заголовок 1 37" xfId="22819"/>
    <cellStyle name="Заголовок 1 38" xfId="22820"/>
    <cellStyle name="Заголовок 1 39" xfId="22821"/>
    <cellStyle name="Заголовок 1 4" xfId="22822"/>
    <cellStyle name="Заголовок 1 4 2" xfId="22823"/>
    <cellStyle name="Заголовок 1 4 3" xfId="22824"/>
    <cellStyle name="Заголовок 1 4 4" xfId="22825"/>
    <cellStyle name="Заголовок 1 4 5" xfId="22826"/>
    <cellStyle name="Заголовок 1 40" xfId="22827"/>
    <cellStyle name="Заголовок 1 41" xfId="22828"/>
    <cellStyle name="Заголовок 1 42" xfId="22829"/>
    <cellStyle name="Заголовок 1 43" xfId="22830"/>
    <cellStyle name="Заголовок 1 44" xfId="22831"/>
    <cellStyle name="Заголовок 1 45" xfId="22832"/>
    <cellStyle name="Заголовок 1 46" xfId="22833"/>
    <cellStyle name="Заголовок 1 47" xfId="22834"/>
    <cellStyle name="Заголовок 1 48" xfId="22835"/>
    <cellStyle name="Заголовок 1 49" xfId="22836"/>
    <cellStyle name="Заголовок 1 5" xfId="22837"/>
    <cellStyle name="Заголовок 1 5 2" xfId="22838"/>
    <cellStyle name="Заголовок 1 5 3" xfId="22839"/>
    <cellStyle name="Заголовок 1 5 4" xfId="22840"/>
    <cellStyle name="Заголовок 1 5 5" xfId="22841"/>
    <cellStyle name="Заголовок 1 50" xfId="22842"/>
    <cellStyle name="Заголовок 1 51" xfId="22843"/>
    <cellStyle name="Заголовок 1 52" xfId="22844"/>
    <cellStyle name="Заголовок 1 53" xfId="22845"/>
    <cellStyle name="Заголовок 1 54" xfId="22846"/>
    <cellStyle name="Заголовок 1 55" xfId="22847"/>
    <cellStyle name="Заголовок 1 56" xfId="22848"/>
    <cellStyle name="Заголовок 1 57" xfId="22849"/>
    <cellStyle name="Заголовок 1 58" xfId="22850"/>
    <cellStyle name="Заголовок 1 59" xfId="22851"/>
    <cellStyle name="Заголовок 1 6" xfId="22852"/>
    <cellStyle name="Заголовок 1 6 2" xfId="22853"/>
    <cellStyle name="Заголовок 1 6 3" xfId="22854"/>
    <cellStyle name="Заголовок 1 6 4" xfId="22855"/>
    <cellStyle name="Заголовок 1 6 5" xfId="22856"/>
    <cellStyle name="Заголовок 1 60" xfId="22857"/>
    <cellStyle name="Заголовок 1 61" xfId="22858"/>
    <cellStyle name="Заголовок 1 62" xfId="22859"/>
    <cellStyle name="Заголовок 1 63" xfId="22860"/>
    <cellStyle name="Заголовок 1 64" xfId="22861"/>
    <cellStyle name="Заголовок 1 65" xfId="22862"/>
    <cellStyle name="Заголовок 1 66" xfId="22863"/>
    <cellStyle name="Заголовок 1 67" xfId="22864"/>
    <cellStyle name="Заголовок 1 68" xfId="22865"/>
    <cellStyle name="Заголовок 1 69" xfId="22866"/>
    <cellStyle name="Заголовок 1 7" xfId="22867"/>
    <cellStyle name="Заголовок 1 7 2" xfId="22868"/>
    <cellStyle name="Заголовок 1 7 3" xfId="22869"/>
    <cellStyle name="Заголовок 1 7 4" xfId="22870"/>
    <cellStyle name="Заголовок 1 7 5" xfId="22871"/>
    <cellStyle name="Заголовок 1 70" xfId="22872"/>
    <cellStyle name="Заголовок 1 71" xfId="22873"/>
    <cellStyle name="Заголовок 1 72" xfId="22874"/>
    <cellStyle name="Заголовок 1 73" xfId="22875"/>
    <cellStyle name="Заголовок 1 74" xfId="22876"/>
    <cellStyle name="Заголовок 1 75" xfId="22877"/>
    <cellStyle name="Заголовок 1 76" xfId="22878"/>
    <cellStyle name="Заголовок 1 77" xfId="22879"/>
    <cellStyle name="Заголовок 1 78" xfId="22880"/>
    <cellStyle name="Заголовок 1 79" xfId="22881"/>
    <cellStyle name="Заголовок 1 8" xfId="22882"/>
    <cellStyle name="Заголовок 1 8 2" xfId="22883"/>
    <cellStyle name="Заголовок 1 8 3" xfId="22884"/>
    <cellStyle name="Заголовок 1 8 4" xfId="22885"/>
    <cellStyle name="Заголовок 1 8 5" xfId="22886"/>
    <cellStyle name="Заголовок 1 80" xfId="22887"/>
    <cellStyle name="Заголовок 1 81" xfId="22888"/>
    <cellStyle name="Заголовок 1 82" xfId="22889"/>
    <cellStyle name="Заголовок 1 83" xfId="22890"/>
    <cellStyle name="Заголовок 1 84" xfId="22891"/>
    <cellStyle name="Заголовок 1 85" xfId="22892"/>
    <cellStyle name="Заголовок 1 86" xfId="22893"/>
    <cellStyle name="Заголовок 1 87" xfId="22894"/>
    <cellStyle name="Заголовок 1 88" xfId="22895"/>
    <cellStyle name="Заголовок 1 89" xfId="22896"/>
    <cellStyle name="Заголовок 1 9" xfId="22897"/>
    <cellStyle name="Заголовок 1 9 2" xfId="22898"/>
    <cellStyle name="Заголовок 1 9 3" xfId="22899"/>
    <cellStyle name="Заголовок 1 9 4" xfId="22900"/>
    <cellStyle name="Заголовок 1 9 5" xfId="22901"/>
    <cellStyle name="Заголовок 1 90" xfId="22902"/>
    <cellStyle name="Заголовок 1 91" xfId="22903"/>
    <cellStyle name="Заголовок 1 92" xfId="22904"/>
    <cellStyle name="Заголовок 1 93" xfId="22905"/>
    <cellStyle name="Заголовок 1 94" xfId="22906"/>
    <cellStyle name="Заголовок 1 95" xfId="22907"/>
    <cellStyle name="Заголовок 1 96" xfId="22908"/>
    <cellStyle name="Заголовок 1 97" xfId="22909"/>
    <cellStyle name="Заголовок 1 98" xfId="22910"/>
    <cellStyle name="Заголовок 1 99" xfId="22911"/>
    <cellStyle name="Заголовок 2" xfId="22912" builtinId="17" customBuiltin="1"/>
    <cellStyle name="Заголовок 2 10" xfId="22913"/>
    <cellStyle name="Заголовок 2 100" xfId="22914"/>
    <cellStyle name="Заголовок 2 101" xfId="22915"/>
    <cellStyle name="Заголовок 2 102" xfId="22916"/>
    <cellStyle name="Заголовок 2 103" xfId="22917"/>
    <cellStyle name="Заголовок 2 104" xfId="22918"/>
    <cellStyle name="Заголовок 2 105" xfId="22919"/>
    <cellStyle name="Заголовок 2 106" xfId="22920"/>
    <cellStyle name="Заголовок 2 107" xfId="22921"/>
    <cellStyle name="Заголовок 2 108" xfId="22922"/>
    <cellStyle name="Заголовок 2 109" xfId="22923"/>
    <cellStyle name="Заголовок 2 11" xfId="22924"/>
    <cellStyle name="Заголовок 2 110" xfId="22925"/>
    <cellStyle name="Заголовок 2 111" xfId="22926"/>
    <cellStyle name="Заголовок 2 112" xfId="22927"/>
    <cellStyle name="Заголовок 2 113" xfId="22928"/>
    <cellStyle name="Заголовок 2 12" xfId="22929"/>
    <cellStyle name="Заголовок 2 13" xfId="22930"/>
    <cellStyle name="Заголовок 2 14" xfId="22931"/>
    <cellStyle name="Заголовок 2 15" xfId="22932"/>
    <cellStyle name="Заголовок 2 16" xfId="22933"/>
    <cellStyle name="Заголовок 2 17" xfId="22934"/>
    <cellStyle name="Заголовок 2 18" xfId="22935"/>
    <cellStyle name="Заголовок 2 19" xfId="22936"/>
    <cellStyle name="Заголовок 2 2" xfId="22937"/>
    <cellStyle name="Заголовок 2 2 2" xfId="22938"/>
    <cellStyle name="Заголовок 2 2 3" xfId="22939"/>
    <cellStyle name="Заголовок 2 2 4" xfId="22940"/>
    <cellStyle name="Заголовок 2 2 5" xfId="22941"/>
    <cellStyle name="Заголовок 2 20" xfId="22942"/>
    <cellStyle name="Заголовок 2 21" xfId="22943"/>
    <cellStyle name="Заголовок 2 22" xfId="22944"/>
    <cellStyle name="Заголовок 2 23" xfId="22945"/>
    <cellStyle name="Заголовок 2 24" xfId="22946"/>
    <cellStyle name="Заголовок 2 25" xfId="22947"/>
    <cellStyle name="Заголовок 2 26" xfId="22948"/>
    <cellStyle name="Заголовок 2 27" xfId="22949"/>
    <cellStyle name="Заголовок 2 28" xfId="22950"/>
    <cellStyle name="Заголовок 2 29" xfId="22951"/>
    <cellStyle name="Заголовок 2 3" xfId="22952"/>
    <cellStyle name="Заголовок 2 3 2" xfId="22953"/>
    <cellStyle name="Заголовок 2 3 3" xfId="22954"/>
    <cellStyle name="Заголовок 2 3 4" xfId="22955"/>
    <cellStyle name="Заголовок 2 3 5" xfId="22956"/>
    <cellStyle name="Заголовок 2 30" xfId="22957"/>
    <cellStyle name="Заголовок 2 31" xfId="22958"/>
    <cellStyle name="Заголовок 2 32" xfId="22959"/>
    <cellStyle name="Заголовок 2 33" xfId="22960"/>
    <cellStyle name="Заголовок 2 34" xfId="22961"/>
    <cellStyle name="Заголовок 2 35" xfId="22962"/>
    <cellStyle name="Заголовок 2 36" xfId="22963"/>
    <cellStyle name="Заголовок 2 37" xfId="22964"/>
    <cellStyle name="Заголовок 2 38" xfId="22965"/>
    <cellStyle name="Заголовок 2 39" xfId="22966"/>
    <cellStyle name="Заголовок 2 4" xfId="22967"/>
    <cellStyle name="Заголовок 2 4 2" xfId="22968"/>
    <cellStyle name="Заголовок 2 4 3" xfId="22969"/>
    <cellStyle name="Заголовок 2 4 4" xfId="22970"/>
    <cellStyle name="Заголовок 2 4 5" xfId="22971"/>
    <cellStyle name="Заголовок 2 40" xfId="22972"/>
    <cellStyle name="Заголовок 2 41" xfId="22973"/>
    <cellStyle name="Заголовок 2 42" xfId="22974"/>
    <cellStyle name="Заголовок 2 43" xfId="22975"/>
    <cellStyle name="Заголовок 2 44" xfId="22976"/>
    <cellStyle name="Заголовок 2 45" xfId="22977"/>
    <cellStyle name="Заголовок 2 46" xfId="22978"/>
    <cellStyle name="Заголовок 2 47" xfId="22979"/>
    <cellStyle name="Заголовок 2 48" xfId="22980"/>
    <cellStyle name="Заголовок 2 49" xfId="22981"/>
    <cellStyle name="Заголовок 2 5" xfId="22982"/>
    <cellStyle name="Заголовок 2 5 2" xfId="22983"/>
    <cellStyle name="Заголовок 2 5 3" xfId="22984"/>
    <cellStyle name="Заголовок 2 5 4" xfId="22985"/>
    <cellStyle name="Заголовок 2 5 5" xfId="22986"/>
    <cellStyle name="Заголовок 2 50" xfId="22987"/>
    <cellStyle name="Заголовок 2 51" xfId="22988"/>
    <cellStyle name="Заголовок 2 52" xfId="22989"/>
    <cellStyle name="Заголовок 2 53" xfId="22990"/>
    <cellStyle name="Заголовок 2 54" xfId="22991"/>
    <cellStyle name="Заголовок 2 55" xfId="22992"/>
    <cellStyle name="Заголовок 2 56" xfId="22993"/>
    <cellStyle name="Заголовок 2 57" xfId="22994"/>
    <cellStyle name="Заголовок 2 58" xfId="22995"/>
    <cellStyle name="Заголовок 2 59" xfId="22996"/>
    <cellStyle name="Заголовок 2 6" xfId="22997"/>
    <cellStyle name="Заголовок 2 6 2" xfId="22998"/>
    <cellStyle name="Заголовок 2 6 3" xfId="22999"/>
    <cellStyle name="Заголовок 2 6 4" xfId="23000"/>
    <cellStyle name="Заголовок 2 6 5" xfId="23001"/>
    <cellStyle name="Заголовок 2 60" xfId="23002"/>
    <cellStyle name="Заголовок 2 61" xfId="23003"/>
    <cellStyle name="Заголовок 2 62" xfId="23004"/>
    <cellStyle name="Заголовок 2 63" xfId="23005"/>
    <cellStyle name="Заголовок 2 64" xfId="23006"/>
    <cellStyle name="Заголовок 2 65" xfId="23007"/>
    <cellStyle name="Заголовок 2 66" xfId="23008"/>
    <cellStyle name="Заголовок 2 67" xfId="23009"/>
    <cellStyle name="Заголовок 2 68" xfId="23010"/>
    <cellStyle name="Заголовок 2 69" xfId="23011"/>
    <cellStyle name="Заголовок 2 7" xfId="23012"/>
    <cellStyle name="Заголовок 2 7 2" xfId="23013"/>
    <cellStyle name="Заголовок 2 7 3" xfId="23014"/>
    <cellStyle name="Заголовок 2 7 4" xfId="23015"/>
    <cellStyle name="Заголовок 2 7 5" xfId="23016"/>
    <cellStyle name="Заголовок 2 70" xfId="23017"/>
    <cellStyle name="Заголовок 2 71" xfId="23018"/>
    <cellStyle name="Заголовок 2 72" xfId="23019"/>
    <cellStyle name="Заголовок 2 73" xfId="23020"/>
    <cellStyle name="Заголовок 2 74" xfId="23021"/>
    <cellStyle name="Заголовок 2 75" xfId="23022"/>
    <cellStyle name="Заголовок 2 76" xfId="23023"/>
    <cellStyle name="Заголовок 2 77" xfId="23024"/>
    <cellStyle name="Заголовок 2 78" xfId="23025"/>
    <cellStyle name="Заголовок 2 79" xfId="23026"/>
    <cellStyle name="Заголовок 2 8" xfId="23027"/>
    <cellStyle name="Заголовок 2 8 2" xfId="23028"/>
    <cellStyle name="Заголовок 2 8 3" xfId="23029"/>
    <cellStyle name="Заголовок 2 8 4" xfId="23030"/>
    <cellStyle name="Заголовок 2 8 5" xfId="23031"/>
    <cellStyle name="Заголовок 2 80" xfId="23032"/>
    <cellStyle name="Заголовок 2 81" xfId="23033"/>
    <cellStyle name="Заголовок 2 82" xfId="23034"/>
    <cellStyle name="Заголовок 2 83" xfId="23035"/>
    <cellStyle name="Заголовок 2 84" xfId="23036"/>
    <cellStyle name="Заголовок 2 85" xfId="23037"/>
    <cellStyle name="Заголовок 2 86" xfId="23038"/>
    <cellStyle name="Заголовок 2 87" xfId="23039"/>
    <cellStyle name="Заголовок 2 88" xfId="23040"/>
    <cellStyle name="Заголовок 2 89" xfId="23041"/>
    <cellStyle name="Заголовок 2 9" xfId="23042"/>
    <cellStyle name="Заголовок 2 9 2" xfId="23043"/>
    <cellStyle name="Заголовок 2 9 3" xfId="23044"/>
    <cellStyle name="Заголовок 2 9 4" xfId="23045"/>
    <cellStyle name="Заголовок 2 9 5" xfId="23046"/>
    <cellStyle name="Заголовок 2 90" xfId="23047"/>
    <cellStyle name="Заголовок 2 91" xfId="23048"/>
    <cellStyle name="Заголовок 2 92" xfId="23049"/>
    <cellStyle name="Заголовок 2 93" xfId="23050"/>
    <cellStyle name="Заголовок 2 94" xfId="23051"/>
    <cellStyle name="Заголовок 2 95" xfId="23052"/>
    <cellStyle name="Заголовок 2 96" xfId="23053"/>
    <cellStyle name="Заголовок 2 97" xfId="23054"/>
    <cellStyle name="Заголовок 2 98" xfId="23055"/>
    <cellStyle name="Заголовок 2 99" xfId="23056"/>
    <cellStyle name="Заголовок 3" xfId="23057" builtinId="18" customBuiltin="1"/>
    <cellStyle name="Заголовок 3 10" xfId="23058"/>
    <cellStyle name="Заголовок 3 100" xfId="23059"/>
    <cellStyle name="Заголовок 3 101" xfId="23060"/>
    <cellStyle name="Заголовок 3 102" xfId="23061"/>
    <cellStyle name="Заголовок 3 103" xfId="23062"/>
    <cellStyle name="Заголовок 3 104" xfId="23063"/>
    <cellStyle name="Заголовок 3 105" xfId="23064"/>
    <cellStyle name="Заголовок 3 106" xfId="23065"/>
    <cellStyle name="Заголовок 3 107" xfId="23066"/>
    <cellStyle name="Заголовок 3 108" xfId="23067"/>
    <cellStyle name="Заголовок 3 109" xfId="23068"/>
    <cellStyle name="Заголовок 3 11" xfId="23069"/>
    <cellStyle name="Заголовок 3 110" xfId="23070"/>
    <cellStyle name="Заголовок 3 111" xfId="23071"/>
    <cellStyle name="Заголовок 3 112" xfId="23072"/>
    <cellStyle name="Заголовок 3 113" xfId="23073"/>
    <cellStyle name="Заголовок 3 12" xfId="23074"/>
    <cellStyle name="Заголовок 3 13" xfId="23075"/>
    <cellStyle name="Заголовок 3 14" xfId="23076"/>
    <cellStyle name="Заголовок 3 15" xfId="23077"/>
    <cellStyle name="Заголовок 3 16" xfId="23078"/>
    <cellStyle name="Заголовок 3 17" xfId="23079"/>
    <cellStyle name="Заголовок 3 18" xfId="23080"/>
    <cellStyle name="Заголовок 3 19" xfId="23081"/>
    <cellStyle name="Заголовок 3 2" xfId="23082"/>
    <cellStyle name="Заголовок 3 2 2" xfId="23083"/>
    <cellStyle name="Заголовок 3 2 3" xfId="23084"/>
    <cellStyle name="Заголовок 3 2 4" xfId="23085"/>
    <cellStyle name="Заголовок 3 2 5" xfId="23086"/>
    <cellStyle name="Заголовок 3 20" xfId="23087"/>
    <cellStyle name="Заголовок 3 21" xfId="23088"/>
    <cellStyle name="Заголовок 3 22" xfId="23089"/>
    <cellStyle name="Заголовок 3 23" xfId="23090"/>
    <cellStyle name="Заголовок 3 24" xfId="23091"/>
    <cellStyle name="Заголовок 3 25" xfId="23092"/>
    <cellStyle name="Заголовок 3 26" xfId="23093"/>
    <cellStyle name="Заголовок 3 27" xfId="23094"/>
    <cellStyle name="Заголовок 3 28" xfId="23095"/>
    <cellStyle name="Заголовок 3 29" xfId="23096"/>
    <cellStyle name="Заголовок 3 3" xfId="23097"/>
    <cellStyle name="Заголовок 3 3 2" xfId="23098"/>
    <cellStyle name="Заголовок 3 3 3" xfId="23099"/>
    <cellStyle name="Заголовок 3 3 4" xfId="23100"/>
    <cellStyle name="Заголовок 3 3 5" xfId="23101"/>
    <cellStyle name="Заголовок 3 30" xfId="23102"/>
    <cellStyle name="Заголовок 3 31" xfId="23103"/>
    <cellStyle name="Заголовок 3 32" xfId="23104"/>
    <cellStyle name="Заголовок 3 33" xfId="23105"/>
    <cellStyle name="Заголовок 3 34" xfId="23106"/>
    <cellStyle name="Заголовок 3 35" xfId="23107"/>
    <cellStyle name="Заголовок 3 36" xfId="23108"/>
    <cellStyle name="Заголовок 3 37" xfId="23109"/>
    <cellStyle name="Заголовок 3 38" xfId="23110"/>
    <cellStyle name="Заголовок 3 39" xfId="23111"/>
    <cellStyle name="Заголовок 3 4" xfId="23112"/>
    <cellStyle name="Заголовок 3 4 2" xfId="23113"/>
    <cellStyle name="Заголовок 3 4 3" xfId="23114"/>
    <cellStyle name="Заголовок 3 4 4" xfId="23115"/>
    <cellStyle name="Заголовок 3 4 5" xfId="23116"/>
    <cellStyle name="Заголовок 3 40" xfId="23117"/>
    <cellStyle name="Заголовок 3 41" xfId="23118"/>
    <cellStyle name="Заголовок 3 42" xfId="23119"/>
    <cellStyle name="Заголовок 3 43" xfId="23120"/>
    <cellStyle name="Заголовок 3 44" xfId="23121"/>
    <cellStyle name="Заголовок 3 45" xfId="23122"/>
    <cellStyle name="Заголовок 3 46" xfId="23123"/>
    <cellStyle name="Заголовок 3 47" xfId="23124"/>
    <cellStyle name="Заголовок 3 48" xfId="23125"/>
    <cellStyle name="Заголовок 3 49" xfId="23126"/>
    <cellStyle name="Заголовок 3 5" xfId="23127"/>
    <cellStyle name="Заголовок 3 5 2" xfId="23128"/>
    <cellStyle name="Заголовок 3 5 3" xfId="23129"/>
    <cellStyle name="Заголовок 3 5 4" xfId="23130"/>
    <cellStyle name="Заголовок 3 5 5" xfId="23131"/>
    <cellStyle name="Заголовок 3 50" xfId="23132"/>
    <cellStyle name="Заголовок 3 51" xfId="23133"/>
    <cellStyle name="Заголовок 3 52" xfId="23134"/>
    <cellStyle name="Заголовок 3 53" xfId="23135"/>
    <cellStyle name="Заголовок 3 54" xfId="23136"/>
    <cellStyle name="Заголовок 3 55" xfId="23137"/>
    <cellStyle name="Заголовок 3 56" xfId="23138"/>
    <cellStyle name="Заголовок 3 57" xfId="23139"/>
    <cellStyle name="Заголовок 3 58" xfId="23140"/>
    <cellStyle name="Заголовок 3 59" xfId="23141"/>
    <cellStyle name="Заголовок 3 6" xfId="23142"/>
    <cellStyle name="Заголовок 3 6 2" xfId="23143"/>
    <cellStyle name="Заголовок 3 6 3" xfId="23144"/>
    <cellStyle name="Заголовок 3 6 4" xfId="23145"/>
    <cellStyle name="Заголовок 3 6 5" xfId="23146"/>
    <cellStyle name="Заголовок 3 60" xfId="23147"/>
    <cellStyle name="Заголовок 3 61" xfId="23148"/>
    <cellStyle name="Заголовок 3 62" xfId="23149"/>
    <cellStyle name="Заголовок 3 63" xfId="23150"/>
    <cellStyle name="Заголовок 3 64" xfId="23151"/>
    <cellStyle name="Заголовок 3 65" xfId="23152"/>
    <cellStyle name="Заголовок 3 66" xfId="23153"/>
    <cellStyle name="Заголовок 3 67" xfId="23154"/>
    <cellStyle name="Заголовок 3 68" xfId="23155"/>
    <cellStyle name="Заголовок 3 69" xfId="23156"/>
    <cellStyle name="Заголовок 3 7" xfId="23157"/>
    <cellStyle name="Заголовок 3 7 2" xfId="23158"/>
    <cellStyle name="Заголовок 3 7 3" xfId="23159"/>
    <cellStyle name="Заголовок 3 7 4" xfId="23160"/>
    <cellStyle name="Заголовок 3 7 5" xfId="23161"/>
    <cellStyle name="Заголовок 3 70" xfId="23162"/>
    <cellStyle name="Заголовок 3 71" xfId="23163"/>
    <cellStyle name="Заголовок 3 72" xfId="23164"/>
    <cellStyle name="Заголовок 3 73" xfId="23165"/>
    <cellStyle name="Заголовок 3 74" xfId="23166"/>
    <cellStyle name="Заголовок 3 75" xfId="23167"/>
    <cellStyle name="Заголовок 3 76" xfId="23168"/>
    <cellStyle name="Заголовок 3 77" xfId="23169"/>
    <cellStyle name="Заголовок 3 78" xfId="23170"/>
    <cellStyle name="Заголовок 3 79" xfId="23171"/>
    <cellStyle name="Заголовок 3 8" xfId="23172"/>
    <cellStyle name="Заголовок 3 8 2" xfId="23173"/>
    <cellStyle name="Заголовок 3 8 3" xfId="23174"/>
    <cellStyle name="Заголовок 3 8 4" xfId="23175"/>
    <cellStyle name="Заголовок 3 8 5" xfId="23176"/>
    <cellStyle name="Заголовок 3 80" xfId="23177"/>
    <cellStyle name="Заголовок 3 81" xfId="23178"/>
    <cellStyle name="Заголовок 3 82" xfId="23179"/>
    <cellStyle name="Заголовок 3 83" xfId="23180"/>
    <cellStyle name="Заголовок 3 84" xfId="23181"/>
    <cellStyle name="Заголовок 3 85" xfId="23182"/>
    <cellStyle name="Заголовок 3 86" xfId="23183"/>
    <cellStyle name="Заголовок 3 87" xfId="23184"/>
    <cellStyle name="Заголовок 3 88" xfId="23185"/>
    <cellStyle name="Заголовок 3 89" xfId="23186"/>
    <cellStyle name="Заголовок 3 9" xfId="23187"/>
    <cellStyle name="Заголовок 3 9 2" xfId="23188"/>
    <cellStyle name="Заголовок 3 9 3" xfId="23189"/>
    <cellStyle name="Заголовок 3 9 4" xfId="23190"/>
    <cellStyle name="Заголовок 3 9 5" xfId="23191"/>
    <cellStyle name="Заголовок 3 90" xfId="23192"/>
    <cellStyle name="Заголовок 3 91" xfId="23193"/>
    <cellStyle name="Заголовок 3 92" xfId="23194"/>
    <cellStyle name="Заголовок 3 93" xfId="23195"/>
    <cellStyle name="Заголовок 3 94" xfId="23196"/>
    <cellStyle name="Заголовок 3 95" xfId="23197"/>
    <cellStyle name="Заголовок 3 96" xfId="23198"/>
    <cellStyle name="Заголовок 3 97" xfId="23199"/>
    <cellStyle name="Заголовок 3 98" xfId="23200"/>
    <cellStyle name="Заголовок 3 99" xfId="23201"/>
    <cellStyle name="Заголовок 4" xfId="23202" builtinId="19" customBuiltin="1"/>
    <cellStyle name="Заголовок 4 10" xfId="23203"/>
    <cellStyle name="Заголовок 4 100" xfId="23204"/>
    <cellStyle name="Заголовок 4 101" xfId="23205"/>
    <cellStyle name="Заголовок 4 102" xfId="23206"/>
    <cellStyle name="Заголовок 4 103" xfId="23207"/>
    <cellStyle name="Заголовок 4 104" xfId="23208"/>
    <cellStyle name="Заголовок 4 105" xfId="23209"/>
    <cellStyle name="Заголовок 4 106" xfId="23210"/>
    <cellStyle name="Заголовок 4 107" xfId="23211"/>
    <cellStyle name="Заголовок 4 108" xfId="23212"/>
    <cellStyle name="Заголовок 4 109" xfId="23213"/>
    <cellStyle name="Заголовок 4 11" xfId="23214"/>
    <cellStyle name="Заголовок 4 110" xfId="23215"/>
    <cellStyle name="Заголовок 4 111" xfId="23216"/>
    <cellStyle name="Заголовок 4 112" xfId="23217"/>
    <cellStyle name="Заголовок 4 113" xfId="23218"/>
    <cellStyle name="Заголовок 4 12" xfId="23219"/>
    <cellStyle name="Заголовок 4 13" xfId="23220"/>
    <cellStyle name="Заголовок 4 14" xfId="23221"/>
    <cellStyle name="Заголовок 4 15" xfId="23222"/>
    <cellStyle name="Заголовок 4 16" xfId="23223"/>
    <cellStyle name="Заголовок 4 17" xfId="23224"/>
    <cellStyle name="Заголовок 4 18" xfId="23225"/>
    <cellStyle name="Заголовок 4 19" xfId="23226"/>
    <cellStyle name="Заголовок 4 2" xfId="23227"/>
    <cellStyle name="Заголовок 4 2 2" xfId="23228"/>
    <cellStyle name="Заголовок 4 2 3" xfId="23229"/>
    <cellStyle name="Заголовок 4 2 4" xfId="23230"/>
    <cellStyle name="Заголовок 4 2 5" xfId="23231"/>
    <cellStyle name="Заголовок 4 20" xfId="23232"/>
    <cellStyle name="Заголовок 4 21" xfId="23233"/>
    <cellStyle name="Заголовок 4 22" xfId="23234"/>
    <cellStyle name="Заголовок 4 23" xfId="23235"/>
    <cellStyle name="Заголовок 4 24" xfId="23236"/>
    <cellStyle name="Заголовок 4 25" xfId="23237"/>
    <cellStyle name="Заголовок 4 26" xfId="23238"/>
    <cellStyle name="Заголовок 4 27" xfId="23239"/>
    <cellStyle name="Заголовок 4 28" xfId="23240"/>
    <cellStyle name="Заголовок 4 29" xfId="23241"/>
    <cellStyle name="Заголовок 4 3" xfId="23242"/>
    <cellStyle name="Заголовок 4 3 2" xfId="23243"/>
    <cellStyle name="Заголовок 4 3 3" xfId="23244"/>
    <cellStyle name="Заголовок 4 3 4" xfId="23245"/>
    <cellStyle name="Заголовок 4 3 5" xfId="23246"/>
    <cellStyle name="Заголовок 4 30" xfId="23247"/>
    <cellStyle name="Заголовок 4 31" xfId="23248"/>
    <cellStyle name="Заголовок 4 32" xfId="23249"/>
    <cellStyle name="Заголовок 4 33" xfId="23250"/>
    <cellStyle name="Заголовок 4 34" xfId="23251"/>
    <cellStyle name="Заголовок 4 35" xfId="23252"/>
    <cellStyle name="Заголовок 4 36" xfId="23253"/>
    <cellStyle name="Заголовок 4 37" xfId="23254"/>
    <cellStyle name="Заголовок 4 38" xfId="23255"/>
    <cellStyle name="Заголовок 4 39" xfId="23256"/>
    <cellStyle name="Заголовок 4 4" xfId="23257"/>
    <cellStyle name="Заголовок 4 4 2" xfId="23258"/>
    <cellStyle name="Заголовок 4 4 3" xfId="23259"/>
    <cellStyle name="Заголовок 4 4 4" xfId="23260"/>
    <cellStyle name="Заголовок 4 4 5" xfId="23261"/>
    <cellStyle name="Заголовок 4 40" xfId="23262"/>
    <cellStyle name="Заголовок 4 41" xfId="23263"/>
    <cellStyle name="Заголовок 4 42" xfId="23264"/>
    <cellStyle name="Заголовок 4 43" xfId="23265"/>
    <cellStyle name="Заголовок 4 44" xfId="23266"/>
    <cellStyle name="Заголовок 4 45" xfId="23267"/>
    <cellStyle name="Заголовок 4 46" xfId="23268"/>
    <cellStyle name="Заголовок 4 47" xfId="23269"/>
    <cellStyle name="Заголовок 4 48" xfId="23270"/>
    <cellStyle name="Заголовок 4 49" xfId="23271"/>
    <cellStyle name="Заголовок 4 5" xfId="23272"/>
    <cellStyle name="Заголовок 4 5 2" xfId="23273"/>
    <cellStyle name="Заголовок 4 5 3" xfId="23274"/>
    <cellStyle name="Заголовок 4 5 4" xfId="23275"/>
    <cellStyle name="Заголовок 4 5 5" xfId="23276"/>
    <cellStyle name="Заголовок 4 50" xfId="23277"/>
    <cellStyle name="Заголовок 4 51" xfId="23278"/>
    <cellStyle name="Заголовок 4 52" xfId="23279"/>
    <cellStyle name="Заголовок 4 53" xfId="23280"/>
    <cellStyle name="Заголовок 4 54" xfId="23281"/>
    <cellStyle name="Заголовок 4 55" xfId="23282"/>
    <cellStyle name="Заголовок 4 56" xfId="23283"/>
    <cellStyle name="Заголовок 4 57" xfId="23284"/>
    <cellStyle name="Заголовок 4 58" xfId="23285"/>
    <cellStyle name="Заголовок 4 59" xfId="23286"/>
    <cellStyle name="Заголовок 4 6" xfId="23287"/>
    <cellStyle name="Заголовок 4 6 2" xfId="23288"/>
    <cellStyle name="Заголовок 4 6 3" xfId="23289"/>
    <cellStyle name="Заголовок 4 6 4" xfId="23290"/>
    <cellStyle name="Заголовок 4 6 5" xfId="23291"/>
    <cellStyle name="Заголовок 4 60" xfId="23292"/>
    <cellStyle name="Заголовок 4 61" xfId="23293"/>
    <cellStyle name="Заголовок 4 62" xfId="23294"/>
    <cellStyle name="Заголовок 4 63" xfId="23295"/>
    <cellStyle name="Заголовок 4 64" xfId="23296"/>
    <cellStyle name="Заголовок 4 65" xfId="23297"/>
    <cellStyle name="Заголовок 4 66" xfId="23298"/>
    <cellStyle name="Заголовок 4 67" xfId="23299"/>
    <cellStyle name="Заголовок 4 68" xfId="23300"/>
    <cellStyle name="Заголовок 4 69" xfId="23301"/>
    <cellStyle name="Заголовок 4 7" xfId="23302"/>
    <cellStyle name="Заголовок 4 7 2" xfId="23303"/>
    <cellStyle name="Заголовок 4 7 3" xfId="23304"/>
    <cellStyle name="Заголовок 4 7 4" xfId="23305"/>
    <cellStyle name="Заголовок 4 7 5" xfId="23306"/>
    <cellStyle name="Заголовок 4 70" xfId="23307"/>
    <cellStyle name="Заголовок 4 71" xfId="23308"/>
    <cellStyle name="Заголовок 4 72" xfId="23309"/>
    <cellStyle name="Заголовок 4 73" xfId="23310"/>
    <cellStyle name="Заголовок 4 74" xfId="23311"/>
    <cellStyle name="Заголовок 4 75" xfId="23312"/>
    <cellStyle name="Заголовок 4 76" xfId="23313"/>
    <cellStyle name="Заголовок 4 77" xfId="23314"/>
    <cellStyle name="Заголовок 4 78" xfId="23315"/>
    <cellStyle name="Заголовок 4 79" xfId="23316"/>
    <cellStyle name="Заголовок 4 8" xfId="23317"/>
    <cellStyle name="Заголовок 4 8 2" xfId="23318"/>
    <cellStyle name="Заголовок 4 8 3" xfId="23319"/>
    <cellStyle name="Заголовок 4 8 4" xfId="23320"/>
    <cellStyle name="Заголовок 4 8 5" xfId="23321"/>
    <cellStyle name="Заголовок 4 80" xfId="23322"/>
    <cellStyle name="Заголовок 4 81" xfId="23323"/>
    <cellStyle name="Заголовок 4 82" xfId="23324"/>
    <cellStyle name="Заголовок 4 83" xfId="23325"/>
    <cellStyle name="Заголовок 4 84" xfId="23326"/>
    <cellStyle name="Заголовок 4 85" xfId="23327"/>
    <cellStyle name="Заголовок 4 86" xfId="23328"/>
    <cellStyle name="Заголовок 4 87" xfId="23329"/>
    <cellStyle name="Заголовок 4 88" xfId="23330"/>
    <cellStyle name="Заголовок 4 89" xfId="23331"/>
    <cellStyle name="Заголовок 4 9" xfId="23332"/>
    <cellStyle name="Заголовок 4 9 2" xfId="23333"/>
    <cellStyle name="Заголовок 4 9 3" xfId="23334"/>
    <cellStyle name="Заголовок 4 9 4" xfId="23335"/>
    <cellStyle name="Заголовок 4 9 5" xfId="23336"/>
    <cellStyle name="Заголовок 4 90" xfId="23337"/>
    <cellStyle name="Заголовок 4 91" xfId="23338"/>
    <cellStyle name="Заголовок 4 92" xfId="23339"/>
    <cellStyle name="Заголовок 4 93" xfId="23340"/>
    <cellStyle name="Заголовок 4 94" xfId="23341"/>
    <cellStyle name="Заголовок 4 95" xfId="23342"/>
    <cellStyle name="Заголовок 4 96" xfId="23343"/>
    <cellStyle name="Заголовок 4 97" xfId="23344"/>
    <cellStyle name="Заголовок 4 98" xfId="23345"/>
    <cellStyle name="Заголовок 4 99" xfId="23346"/>
    <cellStyle name="Итог" xfId="23347" builtinId="25" customBuiltin="1"/>
    <cellStyle name="Итог 10" xfId="23348"/>
    <cellStyle name="Итог 100" xfId="23349"/>
    <cellStyle name="Итог 101" xfId="23350"/>
    <cellStyle name="Итог 102" xfId="23351"/>
    <cellStyle name="Итог 103" xfId="23352"/>
    <cellStyle name="Итог 104" xfId="23353"/>
    <cellStyle name="Итог 105" xfId="23354"/>
    <cellStyle name="Итог 106" xfId="23355"/>
    <cellStyle name="Итог 107" xfId="23356"/>
    <cellStyle name="Итог 108" xfId="23357"/>
    <cellStyle name="Итог 109" xfId="23358"/>
    <cellStyle name="Итог 11" xfId="23359"/>
    <cellStyle name="Итог 110" xfId="23360"/>
    <cellStyle name="Итог 111" xfId="23361"/>
    <cellStyle name="Итог 112" xfId="23362"/>
    <cellStyle name="Итог 112 10" xfId="23363"/>
    <cellStyle name="Итог 112 11" xfId="23364"/>
    <cellStyle name="Итог 112 12" xfId="23365"/>
    <cellStyle name="Итог 112 13" xfId="23366"/>
    <cellStyle name="Итог 112 14" xfId="23367"/>
    <cellStyle name="Итог 112 15" xfId="23368"/>
    <cellStyle name="Итог 112 16" xfId="23369"/>
    <cellStyle name="Итог 112 17" xfId="23370"/>
    <cellStyle name="Итог 112 18" xfId="23371"/>
    <cellStyle name="Итог 112 19" xfId="23372"/>
    <cellStyle name="Итог 112 2" xfId="23373"/>
    <cellStyle name="Итог 112 3" xfId="23374"/>
    <cellStyle name="Итог 112 4" xfId="23375"/>
    <cellStyle name="Итог 112 5" xfId="23376"/>
    <cellStyle name="Итог 112 6" xfId="23377"/>
    <cellStyle name="Итог 112 7" xfId="23378"/>
    <cellStyle name="Итог 112 8" xfId="23379"/>
    <cellStyle name="Итог 112 9" xfId="23380"/>
    <cellStyle name="Итог 113" xfId="23381"/>
    <cellStyle name="Итог 114" xfId="23382"/>
    <cellStyle name="Итог 115" xfId="23383"/>
    <cellStyle name="Итог 116" xfId="23384"/>
    <cellStyle name="Итог 117" xfId="23385"/>
    <cellStyle name="Итог 118" xfId="23386"/>
    <cellStyle name="Итог 119" xfId="23387"/>
    <cellStyle name="Итог 12" xfId="23388"/>
    <cellStyle name="Итог 120" xfId="23389"/>
    <cellStyle name="Итог 121" xfId="23390"/>
    <cellStyle name="Итог 122" xfId="23391"/>
    <cellStyle name="Итог 123" xfId="23392"/>
    <cellStyle name="Итог 124" xfId="23393"/>
    <cellStyle name="Итог 125" xfId="23394"/>
    <cellStyle name="Итог 126" xfId="23395"/>
    <cellStyle name="Итог 127" xfId="23396"/>
    <cellStyle name="Итог 128" xfId="23397"/>
    <cellStyle name="Итог 129" xfId="23398"/>
    <cellStyle name="Итог 13" xfId="23399"/>
    <cellStyle name="Итог 130" xfId="23400"/>
    <cellStyle name="Итог 131" xfId="23401"/>
    <cellStyle name="Итог 132" xfId="23402"/>
    <cellStyle name="Итог 133" xfId="23403"/>
    <cellStyle name="Итог 14" xfId="23404"/>
    <cellStyle name="Итог 15" xfId="23405"/>
    <cellStyle name="Итог 16" xfId="23406"/>
    <cellStyle name="Итог 17" xfId="23407"/>
    <cellStyle name="Итог 18" xfId="23408"/>
    <cellStyle name="Итог 19" xfId="23409"/>
    <cellStyle name="Итог 2" xfId="23410"/>
    <cellStyle name="Итог 2 2" xfId="23411"/>
    <cellStyle name="Итог 2 3" xfId="23412"/>
    <cellStyle name="Итог 2 4" xfId="23413"/>
    <cellStyle name="Итог 2 5" xfId="23414"/>
    <cellStyle name="Итог 20" xfId="23415"/>
    <cellStyle name="Итог 21" xfId="23416"/>
    <cellStyle name="Итог 22" xfId="23417"/>
    <cellStyle name="Итог 23" xfId="23418"/>
    <cellStyle name="Итог 24" xfId="23419"/>
    <cellStyle name="Итог 25" xfId="23420"/>
    <cellStyle name="Итог 26" xfId="23421"/>
    <cellStyle name="Итог 27" xfId="23422"/>
    <cellStyle name="Итог 28" xfId="23423"/>
    <cellStyle name="Итог 29" xfId="23424"/>
    <cellStyle name="Итог 3" xfId="23425"/>
    <cellStyle name="Итог 3 2" xfId="23426"/>
    <cellStyle name="Итог 3 3" xfId="23427"/>
    <cellStyle name="Итог 3 4" xfId="23428"/>
    <cellStyle name="Итог 3 5" xfId="23429"/>
    <cellStyle name="Итог 30" xfId="23430"/>
    <cellStyle name="Итог 31" xfId="23431"/>
    <cellStyle name="Итог 32" xfId="23432"/>
    <cellStyle name="Итог 33" xfId="23433"/>
    <cellStyle name="Итог 34" xfId="23434"/>
    <cellStyle name="Итог 35" xfId="23435"/>
    <cellStyle name="Итог 36" xfId="23436"/>
    <cellStyle name="Итог 37" xfId="23437"/>
    <cellStyle name="Итог 38" xfId="23438"/>
    <cellStyle name="Итог 39" xfId="23439"/>
    <cellStyle name="Итог 4" xfId="23440"/>
    <cellStyle name="Итог 4 2" xfId="23441"/>
    <cellStyle name="Итог 4 3" xfId="23442"/>
    <cellStyle name="Итог 4 4" xfId="23443"/>
    <cellStyle name="Итог 4 5" xfId="23444"/>
    <cellStyle name="Итог 40" xfId="23445"/>
    <cellStyle name="Итог 41" xfId="23446"/>
    <cellStyle name="Итог 42" xfId="23447"/>
    <cellStyle name="Итог 43" xfId="23448"/>
    <cellStyle name="Итог 44" xfId="23449"/>
    <cellStyle name="Итог 45" xfId="23450"/>
    <cellStyle name="Итог 46" xfId="23451"/>
    <cellStyle name="Итог 47" xfId="23452"/>
    <cellStyle name="Итог 48" xfId="23453"/>
    <cellStyle name="Итог 49" xfId="23454"/>
    <cellStyle name="Итог 5" xfId="23455"/>
    <cellStyle name="Итог 5 2" xfId="23456"/>
    <cellStyle name="Итог 5 3" xfId="23457"/>
    <cellStyle name="Итог 5 4" xfId="23458"/>
    <cellStyle name="Итог 5 5" xfId="23459"/>
    <cellStyle name="Итог 50" xfId="23460"/>
    <cellStyle name="Итог 51" xfId="23461"/>
    <cellStyle name="Итог 52" xfId="23462"/>
    <cellStyle name="Итог 53" xfId="23463"/>
    <cellStyle name="Итог 54" xfId="23464"/>
    <cellStyle name="Итог 55" xfId="23465"/>
    <cellStyle name="Итог 56" xfId="23466"/>
    <cellStyle name="Итог 57" xfId="23467"/>
    <cellStyle name="Итог 58" xfId="23468"/>
    <cellStyle name="Итог 59" xfId="23469"/>
    <cellStyle name="Итог 6" xfId="23470"/>
    <cellStyle name="Итог 6 2" xfId="23471"/>
    <cellStyle name="Итог 6 3" xfId="23472"/>
    <cellStyle name="Итог 6 4" xfId="23473"/>
    <cellStyle name="Итог 6 5" xfId="23474"/>
    <cellStyle name="Итог 60" xfId="23475"/>
    <cellStyle name="Итог 61" xfId="23476"/>
    <cellStyle name="Итог 62" xfId="23477"/>
    <cellStyle name="Итог 63" xfId="23478"/>
    <cellStyle name="Итог 64" xfId="23479"/>
    <cellStyle name="Итог 65" xfId="23480"/>
    <cellStyle name="Итог 66" xfId="23481"/>
    <cellStyle name="Итог 67" xfId="23482"/>
    <cellStyle name="Итог 68" xfId="23483"/>
    <cellStyle name="Итог 69" xfId="23484"/>
    <cellStyle name="Итог 7" xfId="23485"/>
    <cellStyle name="Итог 7 2" xfId="23486"/>
    <cellStyle name="Итог 7 3" xfId="23487"/>
    <cellStyle name="Итог 7 4" xfId="23488"/>
    <cellStyle name="Итог 7 5" xfId="23489"/>
    <cellStyle name="Итог 70" xfId="23490"/>
    <cellStyle name="Итог 71" xfId="23491"/>
    <cellStyle name="Итог 72" xfId="23492"/>
    <cellStyle name="Итог 73" xfId="23493"/>
    <cellStyle name="Итог 74" xfId="23494"/>
    <cellStyle name="Итог 75" xfId="23495"/>
    <cellStyle name="Итог 76" xfId="23496"/>
    <cellStyle name="Итог 77" xfId="23497"/>
    <cellStyle name="Итог 78" xfId="23498"/>
    <cellStyle name="Итог 79" xfId="23499"/>
    <cellStyle name="Итог 8" xfId="23500"/>
    <cellStyle name="Итог 8 2" xfId="23501"/>
    <cellStyle name="Итог 8 3" xfId="23502"/>
    <cellStyle name="Итог 8 4" xfId="23503"/>
    <cellStyle name="Итог 8 5" xfId="23504"/>
    <cellStyle name="Итог 80" xfId="23505"/>
    <cellStyle name="Итог 81" xfId="23506"/>
    <cellStyle name="Итог 82" xfId="23507"/>
    <cellStyle name="Итог 83" xfId="23508"/>
    <cellStyle name="Итог 84" xfId="23509"/>
    <cellStyle name="Итог 85" xfId="23510"/>
    <cellStyle name="Итог 86" xfId="23511"/>
    <cellStyle name="Итог 87" xfId="23512"/>
    <cellStyle name="Итог 88" xfId="23513"/>
    <cellStyle name="Итог 89" xfId="23514"/>
    <cellStyle name="Итог 9" xfId="23515"/>
    <cellStyle name="Итог 9 2" xfId="23516"/>
    <cellStyle name="Итог 9 3" xfId="23517"/>
    <cellStyle name="Итог 9 4" xfId="23518"/>
    <cellStyle name="Итог 9 5" xfId="23519"/>
    <cellStyle name="Итог 90" xfId="23520"/>
    <cellStyle name="Итог 91" xfId="23521"/>
    <cellStyle name="Итог 92" xfId="23522"/>
    <cellStyle name="Итог 93" xfId="23523"/>
    <cellStyle name="Итог 94" xfId="23524"/>
    <cellStyle name="Итог 95" xfId="23525"/>
    <cellStyle name="Итог 96" xfId="23526"/>
    <cellStyle name="Итог 97" xfId="23527"/>
    <cellStyle name="Итог 98" xfId="23528"/>
    <cellStyle name="Итог 99" xfId="23529"/>
    <cellStyle name="Контрольная ячейка" xfId="23530" builtinId="23" customBuiltin="1"/>
    <cellStyle name="Контрольная ячейка 10" xfId="23531"/>
    <cellStyle name="Контрольная ячейка 100" xfId="23532"/>
    <cellStyle name="Контрольная ячейка 101" xfId="23533"/>
    <cellStyle name="Контрольная ячейка 102" xfId="23534"/>
    <cellStyle name="Контрольная ячейка 103" xfId="23535"/>
    <cellStyle name="Контрольная ячейка 104" xfId="23536"/>
    <cellStyle name="Контрольная ячейка 105" xfId="23537"/>
    <cellStyle name="Контрольная ячейка 106" xfId="23538"/>
    <cellStyle name="Контрольная ячейка 107" xfId="23539"/>
    <cellStyle name="Контрольная ячейка 108" xfId="23540"/>
    <cellStyle name="Контрольная ячейка 109" xfId="23541"/>
    <cellStyle name="Контрольная ячейка 11" xfId="23542"/>
    <cellStyle name="Контрольная ячейка 110" xfId="23543"/>
    <cellStyle name="Контрольная ячейка 111" xfId="23544"/>
    <cellStyle name="Контрольная ячейка 112" xfId="23545"/>
    <cellStyle name="Контрольная ячейка 113" xfId="23546"/>
    <cellStyle name="Контрольная ячейка 12" xfId="23547"/>
    <cellStyle name="Контрольная ячейка 13" xfId="23548"/>
    <cellStyle name="Контрольная ячейка 14" xfId="23549"/>
    <cellStyle name="Контрольная ячейка 15" xfId="23550"/>
    <cellStyle name="Контрольная ячейка 16" xfId="23551"/>
    <cellStyle name="Контрольная ячейка 17" xfId="23552"/>
    <cellStyle name="Контрольная ячейка 18" xfId="23553"/>
    <cellStyle name="Контрольная ячейка 19" xfId="23554"/>
    <cellStyle name="Контрольная ячейка 2" xfId="23555"/>
    <cellStyle name="Контрольная ячейка 2 2" xfId="23556"/>
    <cellStyle name="Контрольная ячейка 2 3" xfId="23557"/>
    <cellStyle name="Контрольная ячейка 2 4" xfId="23558"/>
    <cellStyle name="Контрольная ячейка 2 5" xfId="23559"/>
    <cellStyle name="Контрольная ячейка 20" xfId="23560"/>
    <cellStyle name="Контрольная ячейка 21" xfId="23561"/>
    <cellStyle name="Контрольная ячейка 22" xfId="23562"/>
    <cellStyle name="Контрольная ячейка 23" xfId="23563"/>
    <cellStyle name="Контрольная ячейка 24" xfId="23564"/>
    <cellStyle name="Контрольная ячейка 25" xfId="23565"/>
    <cellStyle name="Контрольная ячейка 26" xfId="23566"/>
    <cellStyle name="Контрольная ячейка 27" xfId="23567"/>
    <cellStyle name="Контрольная ячейка 28" xfId="23568"/>
    <cellStyle name="Контрольная ячейка 29" xfId="23569"/>
    <cellStyle name="Контрольная ячейка 3" xfId="23570"/>
    <cellStyle name="Контрольная ячейка 3 2" xfId="23571"/>
    <cellStyle name="Контрольная ячейка 3 3" xfId="23572"/>
    <cellStyle name="Контрольная ячейка 3 4" xfId="23573"/>
    <cellStyle name="Контрольная ячейка 3 5" xfId="23574"/>
    <cellStyle name="Контрольная ячейка 30" xfId="23575"/>
    <cellStyle name="Контрольная ячейка 31" xfId="23576"/>
    <cellStyle name="Контрольная ячейка 32" xfId="23577"/>
    <cellStyle name="Контрольная ячейка 33" xfId="23578"/>
    <cellStyle name="Контрольная ячейка 34" xfId="23579"/>
    <cellStyle name="Контрольная ячейка 35" xfId="23580"/>
    <cellStyle name="Контрольная ячейка 36" xfId="23581"/>
    <cellStyle name="Контрольная ячейка 37" xfId="23582"/>
    <cellStyle name="Контрольная ячейка 38" xfId="23583"/>
    <cellStyle name="Контрольная ячейка 39" xfId="23584"/>
    <cellStyle name="Контрольная ячейка 4" xfId="23585"/>
    <cellStyle name="Контрольная ячейка 4 2" xfId="23586"/>
    <cellStyle name="Контрольная ячейка 4 3" xfId="23587"/>
    <cellStyle name="Контрольная ячейка 4 4" xfId="23588"/>
    <cellStyle name="Контрольная ячейка 4 5" xfId="23589"/>
    <cellStyle name="Контрольная ячейка 40" xfId="23590"/>
    <cellStyle name="Контрольная ячейка 41" xfId="23591"/>
    <cellStyle name="Контрольная ячейка 42" xfId="23592"/>
    <cellStyle name="Контрольная ячейка 43" xfId="23593"/>
    <cellStyle name="Контрольная ячейка 44" xfId="23594"/>
    <cellStyle name="Контрольная ячейка 45" xfId="23595"/>
    <cellStyle name="Контрольная ячейка 46" xfId="23596"/>
    <cellStyle name="Контрольная ячейка 47" xfId="23597"/>
    <cellStyle name="Контрольная ячейка 48" xfId="23598"/>
    <cellStyle name="Контрольная ячейка 49" xfId="23599"/>
    <cellStyle name="Контрольная ячейка 5" xfId="23600"/>
    <cellStyle name="Контрольная ячейка 5 2" xfId="23601"/>
    <cellStyle name="Контрольная ячейка 5 3" xfId="23602"/>
    <cellStyle name="Контрольная ячейка 5 4" xfId="23603"/>
    <cellStyle name="Контрольная ячейка 5 5" xfId="23604"/>
    <cellStyle name="Контрольная ячейка 50" xfId="23605"/>
    <cellStyle name="Контрольная ячейка 51" xfId="23606"/>
    <cellStyle name="Контрольная ячейка 52" xfId="23607"/>
    <cellStyle name="Контрольная ячейка 53" xfId="23608"/>
    <cellStyle name="Контрольная ячейка 54" xfId="23609"/>
    <cellStyle name="Контрольная ячейка 55" xfId="23610"/>
    <cellStyle name="Контрольная ячейка 56" xfId="23611"/>
    <cellStyle name="Контрольная ячейка 57" xfId="23612"/>
    <cellStyle name="Контрольная ячейка 58" xfId="23613"/>
    <cellStyle name="Контрольная ячейка 59" xfId="23614"/>
    <cellStyle name="Контрольная ячейка 6" xfId="23615"/>
    <cellStyle name="Контрольная ячейка 6 2" xfId="23616"/>
    <cellStyle name="Контрольная ячейка 6 3" xfId="23617"/>
    <cellStyle name="Контрольная ячейка 6 4" xfId="23618"/>
    <cellStyle name="Контрольная ячейка 6 5" xfId="23619"/>
    <cellStyle name="Контрольная ячейка 60" xfId="23620"/>
    <cellStyle name="Контрольная ячейка 61" xfId="23621"/>
    <cellStyle name="Контрольная ячейка 62" xfId="23622"/>
    <cellStyle name="Контрольная ячейка 63" xfId="23623"/>
    <cellStyle name="Контрольная ячейка 64" xfId="23624"/>
    <cellStyle name="Контрольная ячейка 65" xfId="23625"/>
    <cellStyle name="Контрольная ячейка 66" xfId="23626"/>
    <cellStyle name="Контрольная ячейка 67" xfId="23627"/>
    <cellStyle name="Контрольная ячейка 68" xfId="23628"/>
    <cellStyle name="Контрольная ячейка 69" xfId="23629"/>
    <cellStyle name="Контрольная ячейка 7" xfId="23630"/>
    <cellStyle name="Контрольная ячейка 7 2" xfId="23631"/>
    <cellStyle name="Контрольная ячейка 7 3" xfId="23632"/>
    <cellStyle name="Контрольная ячейка 7 4" xfId="23633"/>
    <cellStyle name="Контрольная ячейка 7 5" xfId="23634"/>
    <cellStyle name="Контрольная ячейка 70" xfId="23635"/>
    <cellStyle name="Контрольная ячейка 71" xfId="23636"/>
    <cellStyle name="Контрольная ячейка 72" xfId="23637"/>
    <cellStyle name="Контрольная ячейка 73" xfId="23638"/>
    <cellStyle name="Контрольная ячейка 74" xfId="23639"/>
    <cellStyle name="Контрольная ячейка 75" xfId="23640"/>
    <cellStyle name="Контрольная ячейка 76" xfId="23641"/>
    <cellStyle name="Контрольная ячейка 77" xfId="23642"/>
    <cellStyle name="Контрольная ячейка 78" xfId="23643"/>
    <cellStyle name="Контрольная ячейка 79" xfId="23644"/>
    <cellStyle name="Контрольная ячейка 8" xfId="23645"/>
    <cellStyle name="Контрольная ячейка 8 2" xfId="23646"/>
    <cellStyle name="Контрольная ячейка 8 3" xfId="23647"/>
    <cellStyle name="Контрольная ячейка 8 4" xfId="23648"/>
    <cellStyle name="Контрольная ячейка 8 5" xfId="23649"/>
    <cellStyle name="Контрольная ячейка 80" xfId="23650"/>
    <cellStyle name="Контрольная ячейка 81" xfId="23651"/>
    <cellStyle name="Контрольная ячейка 82" xfId="23652"/>
    <cellStyle name="Контрольная ячейка 83" xfId="23653"/>
    <cellStyle name="Контрольная ячейка 84" xfId="23654"/>
    <cellStyle name="Контрольная ячейка 85" xfId="23655"/>
    <cellStyle name="Контрольная ячейка 86" xfId="23656"/>
    <cellStyle name="Контрольная ячейка 87" xfId="23657"/>
    <cellStyle name="Контрольная ячейка 88" xfId="23658"/>
    <cellStyle name="Контрольная ячейка 89" xfId="23659"/>
    <cellStyle name="Контрольная ячейка 9" xfId="23660"/>
    <cellStyle name="Контрольная ячейка 9 2" xfId="23661"/>
    <cellStyle name="Контрольная ячейка 9 3" xfId="23662"/>
    <cellStyle name="Контрольная ячейка 9 4" xfId="23663"/>
    <cellStyle name="Контрольная ячейка 9 5" xfId="23664"/>
    <cellStyle name="Контрольная ячейка 90" xfId="23665"/>
    <cellStyle name="Контрольная ячейка 91" xfId="23666"/>
    <cellStyle name="Контрольная ячейка 92" xfId="23667"/>
    <cellStyle name="Контрольная ячейка 93" xfId="23668"/>
    <cellStyle name="Контрольная ячейка 94" xfId="23669"/>
    <cellStyle name="Контрольная ячейка 95" xfId="23670"/>
    <cellStyle name="Контрольная ячейка 96" xfId="23671"/>
    <cellStyle name="Контрольная ячейка 97" xfId="23672"/>
    <cellStyle name="Контрольная ячейка 98" xfId="23673"/>
    <cellStyle name="Контрольная ячейка 99" xfId="23674"/>
    <cellStyle name="Название" xfId="23675" builtinId="15" customBuiltin="1"/>
    <cellStyle name="Название 10" xfId="23676"/>
    <cellStyle name="Название 100" xfId="23677"/>
    <cellStyle name="Название 101" xfId="23678"/>
    <cellStyle name="Название 102" xfId="23679"/>
    <cellStyle name="Название 103" xfId="23680"/>
    <cellStyle name="Название 104" xfId="23681"/>
    <cellStyle name="Название 105" xfId="23682"/>
    <cellStyle name="Название 106" xfId="23683"/>
    <cellStyle name="Название 107" xfId="23684"/>
    <cellStyle name="Название 108" xfId="23685"/>
    <cellStyle name="Название 109" xfId="23686"/>
    <cellStyle name="Название 11" xfId="23687"/>
    <cellStyle name="Название 110" xfId="23688"/>
    <cellStyle name="Название 111" xfId="23689"/>
    <cellStyle name="Название 112" xfId="23690"/>
    <cellStyle name="Название 113" xfId="23691"/>
    <cellStyle name="Название 12" xfId="23692"/>
    <cellStyle name="Название 13" xfId="23693"/>
    <cellStyle name="Название 14" xfId="23694"/>
    <cellStyle name="Название 15" xfId="23695"/>
    <cellStyle name="Название 16" xfId="23696"/>
    <cellStyle name="Название 17" xfId="23697"/>
    <cellStyle name="Название 18" xfId="23698"/>
    <cellStyle name="Название 19" xfId="23699"/>
    <cellStyle name="Название 2" xfId="23700"/>
    <cellStyle name="Название 2 2" xfId="23701"/>
    <cellStyle name="Название 2 3" xfId="23702"/>
    <cellStyle name="Название 2 4" xfId="23703"/>
    <cellStyle name="Название 2 5" xfId="23704"/>
    <cellStyle name="Название 20" xfId="23705"/>
    <cellStyle name="Название 21" xfId="23706"/>
    <cellStyle name="Название 22" xfId="23707"/>
    <cellStyle name="Название 23" xfId="23708"/>
    <cellStyle name="Название 24" xfId="23709"/>
    <cellStyle name="Название 25" xfId="23710"/>
    <cellStyle name="Название 26" xfId="23711"/>
    <cellStyle name="Название 27" xfId="23712"/>
    <cellStyle name="Название 28" xfId="23713"/>
    <cellStyle name="Название 29" xfId="23714"/>
    <cellStyle name="Название 3" xfId="23715"/>
    <cellStyle name="Название 3 2" xfId="23716"/>
    <cellStyle name="Название 3 3" xfId="23717"/>
    <cellStyle name="Название 3 4" xfId="23718"/>
    <cellStyle name="Название 3 5" xfId="23719"/>
    <cellStyle name="Название 30" xfId="23720"/>
    <cellStyle name="Название 31" xfId="23721"/>
    <cellStyle name="Название 32" xfId="23722"/>
    <cellStyle name="Название 33" xfId="23723"/>
    <cellStyle name="Название 34" xfId="23724"/>
    <cellStyle name="Название 35" xfId="23725"/>
    <cellStyle name="Название 36" xfId="23726"/>
    <cellStyle name="Название 37" xfId="23727"/>
    <cellStyle name="Название 38" xfId="23728"/>
    <cellStyle name="Название 39" xfId="23729"/>
    <cellStyle name="Название 4" xfId="23730"/>
    <cellStyle name="Название 4 2" xfId="23731"/>
    <cellStyle name="Название 4 3" xfId="23732"/>
    <cellStyle name="Название 4 4" xfId="23733"/>
    <cellStyle name="Название 4 5" xfId="23734"/>
    <cellStyle name="Название 40" xfId="23735"/>
    <cellStyle name="Название 41" xfId="23736"/>
    <cellStyle name="Название 42" xfId="23737"/>
    <cellStyle name="Название 43" xfId="23738"/>
    <cellStyle name="Название 44" xfId="23739"/>
    <cellStyle name="Название 45" xfId="23740"/>
    <cellStyle name="Название 46" xfId="23741"/>
    <cellStyle name="Название 47" xfId="23742"/>
    <cellStyle name="Название 48" xfId="23743"/>
    <cellStyle name="Название 49" xfId="23744"/>
    <cellStyle name="Название 5" xfId="23745"/>
    <cellStyle name="Название 5 2" xfId="23746"/>
    <cellStyle name="Название 5 3" xfId="23747"/>
    <cellStyle name="Название 5 4" xfId="23748"/>
    <cellStyle name="Название 5 5" xfId="23749"/>
    <cellStyle name="Название 50" xfId="23750"/>
    <cellStyle name="Название 51" xfId="23751"/>
    <cellStyle name="Название 52" xfId="23752"/>
    <cellStyle name="Название 53" xfId="23753"/>
    <cellStyle name="Название 54" xfId="23754"/>
    <cellStyle name="Название 55" xfId="23755"/>
    <cellStyle name="Название 56" xfId="23756"/>
    <cellStyle name="Название 57" xfId="23757"/>
    <cellStyle name="Название 58" xfId="23758"/>
    <cellStyle name="Название 59" xfId="23759"/>
    <cellStyle name="Название 6" xfId="23760"/>
    <cellStyle name="Название 6 2" xfId="23761"/>
    <cellStyle name="Название 6 3" xfId="23762"/>
    <cellStyle name="Название 6 4" xfId="23763"/>
    <cellStyle name="Название 6 5" xfId="23764"/>
    <cellStyle name="Название 60" xfId="23765"/>
    <cellStyle name="Название 61" xfId="23766"/>
    <cellStyle name="Название 62" xfId="23767"/>
    <cellStyle name="Название 63" xfId="23768"/>
    <cellStyle name="Название 64" xfId="23769"/>
    <cellStyle name="Название 65" xfId="23770"/>
    <cellStyle name="Название 66" xfId="23771"/>
    <cellStyle name="Название 67" xfId="23772"/>
    <cellStyle name="Название 68" xfId="23773"/>
    <cellStyle name="Название 69" xfId="23774"/>
    <cellStyle name="Название 7" xfId="23775"/>
    <cellStyle name="Название 7 2" xfId="23776"/>
    <cellStyle name="Название 7 3" xfId="23777"/>
    <cellStyle name="Название 7 4" xfId="23778"/>
    <cellStyle name="Название 7 5" xfId="23779"/>
    <cellStyle name="Название 70" xfId="23780"/>
    <cellStyle name="Название 71" xfId="23781"/>
    <cellStyle name="Название 72" xfId="23782"/>
    <cellStyle name="Название 73" xfId="23783"/>
    <cellStyle name="Название 74" xfId="23784"/>
    <cellStyle name="Название 75" xfId="23785"/>
    <cellStyle name="Название 76" xfId="23786"/>
    <cellStyle name="Название 77" xfId="23787"/>
    <cellStyle name="Название 78" xfId="23788"/>
    <cellStyle name="Название 79" xfId="23789"/>
    <cellStyle name="Название 8" xfId="23790"/>
    <cellStyle name="Название 8 2" xfId="23791"/>
    <cellStyle name="Название 8 3" xfId="23792"/>
    <cellStyle name="Название 8 4" xfId="23793"/>
    <cellStyle name="Название 8 5" xfId="23794"/>
    <cellStyle name="Название 80" xfId="23795"/>
    <cellStyle name="Название 81" xfId="23796"/>
    <cellStyle name="Название 82" xfId="23797"/>
    <cellStyle name="Название 83" xfId="23798"/>
    <cellStyle name="Название 84" xfId="23799"/>
    <cellStyle name="Название 85" xfId="23800"/>
    <cellStyle name="Название 86" xfId="23801"/>
    <cellStyle name="Название 87" xfId="23802"/>
    <cellStyle name="Название 88" xfId="23803"/>
    <cellStyle name="Название 89" xfId="23804"/>
    <cellStyle name="Название 9" xfId="23805"/>
    <cellStyle name="Название 9 2" xfId="23806"/>
    <cellStyle name="Название 9 3" xfId="23807"/>
    <cellStyle name="Название 9 4" xfId="23808"/>
    <cellStyle name="Название 9 5" xfId="23809"/>
    <cellStyle name="Название 90" xfId="23810"/>
    <cellStyle name="Название 91" xfId="23811"/>
    <cellStyle name="Название 92" xfId="23812"/>
    <cellStyle name="Название 93" xfId="23813"/>
    <cellStyle name="Название 94" xfId="23814"/>
    <cellStyle name="Название 95" xfId="23815"/>
    <cellStyle name="Название 96" xfId="23816"/>
    <cellStyle name="Название 97" xfId="23817"/>
    <cellStyle name="Название 98" xfId="23818"/>
    <cellStyle name="Название 99" xfId="23819"/>
    <cellStyle name="Нейтральный" xfId="23820" builtinId="28" customBuiltin="1"/>
    <cellStyle name="Нейтральный 10" xfId="23821"/>
    <cellStyle name="Нейтральный 100" xfId="23822"/>
    <cellStyle name="Нейтральный 101" xfId="23823"/>
    <cellStyle name="Нейтральный 102" xfId="23824"/>
    <cellStyle name="Нейтральный 103" xfId="23825"/>
    <cellStyle name="Нейтральный 104" xfId="23826"/>
    <cellStyle name="Нейтральный 105" xfId="23827"/>
    <cellStyle name="Нейтральный 106" xfId="23828"/>
    <cellStyle name="Нейтральный 107" xfId="23829"/>
    <cellStyle name="Нейтральный 108" xfId="23830"/>
    <cellStyle name="Нейтральный 109" xfId="23831"/>
    <cellStyle name="Нейтральный 11" xfId="23832"/>
    <cellStyle name="Нейтральный 110" xfId="23833"/>
    <cellStyle name="Нейтральный 111" xfId="23834"/>
    <cellStyle name="Нейтральный 112" xfId="23835"/>
    <cellStyle name="Нейтральный 113" xfId="23836"/>
    <cellStyle name="Нейтральный 12" xfId="23837"/>
    <cellStyle name="Нейтральный 13" xfId="23838"/>
    <cellStyle name="Нейтральный 14" xfId="23839"/>
    <cellStyle name="Нейтральный 15" xfId="23840"/>
    <cellStyle name="Нейтральный 16" xfId="23841"/>
    <cellStyle name="Нейтральный 17" xfId="23842"/>
    <cellStyle name="Нейтральный 18" xfId="23843"/>
    <cellStyle name="Нейтральный 19" xfId="23844"/>
    <cellStyle name="Нейтральный 2" xfId="23845"/>
    <cellStyle name="Нейтральный 2 2" xfId="23846"/>
    <cellStyle name="Нейтральный 2 3" xfId="23847"/>
    <cellStyle name="Нейтральный 2 4" xfId="23848"/>
    <cellStyle name="Нейтральный 2 5" xfId="23849"/>
    <cellStyle name="Нейтральный 20" xfId="23850"/>
    <cellStyle name="Нейтральный 21" xfId="23851"/>
    <cellStyle name="Нейтральный 22" xfId="23852"/>
    <cellStyle name="Нейтральный 23" xfId="23853"/>
    <cellStyle name="Нейтральный 24" xfId="23854"/>
    <cellStyle name="Нейтральный 25" xfId="23855"/>
    <cellStyle name="Нейтральный 26" xfId="23856"/>
    <cellStyle name="Нейтральный 27" xfId="23857"/>
    <cellStyle name="Нейтральный 28" xfId="23858"/>
    <cellStyle name="Нейтральный 29" xfId="23859"/>
    <cellStyle name="Нейтральный 3" xfId="23860"/>
    <cellStyle name="Нейтральный 3 2" xfId="23861"/>
    <cellStyle name="Нейтральный 3 3" xfId="23862"/>
    <cellStyle name="Нейтральный 3 4" xfId="23863"/>
    <cellStyle name="Нейтральный 3 5" xfId="23864"/>
    <cellStyle name="Нейтральный 30" xfId="23865"/>
    <cellStyle name="Нейтральный 31" xfId="23866"/>
    <cellStyle name="Нейтральный 32" xfId="23867"/>
    <cellStyle name="Нейтральный 33" xfId="23868"/>
    <cellStyle name="Нейтральный 34" xfId="23869"/>
    <cellStyle name="Нейтральный 35" xfId="23870"/>
    <cellStyle name="Нейтральный 36" xfId="23871"/>
    <cellStyle name="Нейтральный 37" xfId="23872"/>
    <cellStyle name="Нейтральный 38" xfId="23873"/>
    <cellStyle name="Нейтральный 39" xfId="23874"/>
    <cellStyle name="Нейтральный 4" xfId="23875"/>
    <cellStyle name="Нейтральный 4 2" xfId="23876"/>
    <cellStyle name="Нейтральный 4 3" xfId="23877"/>
    <cellStyle name="Нейтральный 4 4" xfId="23878"/>
    <cellStyle name="Нейтральный 4 5" xfId="23879"/>
    <cellStyle name="Нейтральный 40" xfId="23880"/>
    <cellStyle name="Нейтральный 41" xfId="23881"/>
    <cellStyle name="Нейтральный 42" xfId="23882"/>
    <cellStyle name="Нейтральный 43" xfId="23883"/>
    <cellStyle name="Нейтральный 44" xfId="23884"/>
    <cellStyle name="Нейтральный 45" xfId="23885"/>
    <cellStyle name="Нейтральный 46" xfId="23886"/>
    <cellStyle name="Нейтральный 47" xfId="23887"/>
    <cellStyle name="Нейтральный 48" xfId="23888"/>
    <cellStyle name="Нейтральный 49" xfId="23889"/>
    <cellStyle name="Нейтральный 5" xfId="23890"/>
    <cellStyle name="Нейтральный 5 2" xfId="23891"/>
    <cellStyle name="Нейтральный 5 3" xfId="23892"/>
    <cellStyle name="Нейтральный 5 4" xfId="23893"/>
    <cellStyle name="Нейтральный 5 5" xfId="23894"/>
    <cellStyle name="Нейтральный 50" xfId="23895"/>
    <cellStyle name="Нейтральный 51" xfId="23896"/>
    <cellStyle name="Нейтральный 52" xfId="23897"/>
    <cellStyle name="Нейтральный 53" xfId="23898"/>
    <cellStyle name="Нейтральный 54" xfId="23899"/>
    <cellStyle name="Нейтральный 55" xfId="23900"/>
    <cellStyle name="Нейтральный 56" xfId="23901"/>
    <cellStyle name="Нейтральный 57" xfId="23902"/>
    <cellStyle name="Нейтральный 58" xfId="23903"/>
    <cellStyle name="Нейтральный 59" xfId="23904"/>
    <cellStyle name="Нейтральный 6" xfId="23905"/>
    <cellStyle name="Нейтральный 6 2" xfId="23906"/>
    <cellStyle name="Нейтральный 6 3" xfId="23907"/>
    <cellStyle name="Нейтральный 6 4" xfId="23908"/>
    <cellStyle name="Нейтральный 6 5" xfId="23909"/>
    <cellStyle name="Нейтральный 60" xfId="23910"/>
    <cellStyle name="Нейтральный 61" xfId="23911"/>
    <cellStyle name="Нейтральный 62" xfId="23912"/>
    <cellStyle name="Нейтральный 63" xfId="23913"/>
    <cellStyle name="Нейтральный 64" xfId="23914"/>
    <cellStyle name="Нейтральный 65" xfId="23915"/>
    <cellStyle name="Нейтральный 66" xfId="23916"/>
    <cellStyle name="Нейтральный 67" xfId="23917"/>
    <cellStyle name="Нейтральный 68" xfId="23918"/>
    <cellStyle name="Нейтральный 69" xfId="23919"/>
    <cellStyle name="Нейтральный 7" xfId="23920"/>
    <cellStyle name="Нейтральный 7 2" xfId="23921"/>
    <cellStyle name="Нейтральный 7 3" xfId="23922"/>
    <cellStyle name="Нейтральный 7 4" xfId="23923"/>
    <cellStyle name="Нейтральный 7 5" xfId="23924"/>
    <cellStyle name="Нейтральный 70" xfId="23925"/>
    <cellStyle name="Нейтральный 71" xfId="23926"/>
    <cellStyle name="Нейтральный 72" xfId="23927"/>
    <cellStyle name="Нейтральный 73" xfId="23928"/>
    <cellStyle name="Нейтральный 74" xfId="23929"/>
    <cellStyle name="Нейтральный 75" xfId="23930"/>
    <cellStyle name="Нейтральный 76" xfId="23931"/>
    <cellStyle name="Нейтральный 77" xfId="23932"/>
    <cellStyle name="Нейтральный 78" xfId="23933"/>
    <cellStyle name="Нейтральный 79" xfId="23934"/>
    <cellStyle name="Нейтральный 8" xfId="23935"/>
    <cellStyle name="Нейтральный 8 2" xfId="23936"/>
    <cellStyle name="Нейтральный 8 3" xfId="23937"/>
    <cellStyle name="Нейтральный 8 4" xfId="23938"/>
    <cellStyle name="Нейтральный 8 5" xfId="23939"/>
    <cellStyle name="Нейтральный 80" xfId="23940"/>
    <cellStyle name="Нейтральный 81" xfId="23941"/>
    <cellStyle name="Нейтральный 82" xfId="23942"/>
    <cellStyle name="Нейтральный 83" xfId="23943"/>
    <cellStyle name="Нейтральный 84" xfId="23944"/>
    <cellStyle name="Нейтральный 85" xfId="23945"/>
    <cellStyle name="Нейтральный 86" xfId="23946"/>
    <cellStyle name="Нейтральный 87" xfId="23947"/>
    <cellStyle name="Нейтральный 88" xfId="23948"/>
    <cellStyle name="Нейтральный 89" xfId="23949"/>
    <cellStyle name="Нейтральный 9" xfId="23950"/>
    <cellStyle name="Нейтральный 9 2" xfId="23951"/>
    <cellStyle name="Нейтральный 9 3" xfId="23952"/>
    <cellStyle name="Нейтральный 9 4" xfId="23953"/>
    <cellStyle name="Нейтральный 9 5" xfId="23954"/>
    <cellStyle name="Нейтральный 90" xfId="23955"/>
    <cellStyle name="Нейтральный 91" xfId="23956"/>
    <cellStyle name="Нейтральный 92" xfId="23957"/>
    <cellStyle name="Нейтральный 93" xfId="23958"/>
    <cellStyle name="Нейтральный 94" xfId="23959"/>
    <cellStyle name="Нейтральный 95" xfId="23960"/>
    <cellStyle name="Нейтральный 96" xfId="23961"/>
    <cellStyle name="Нейтральный 97" xfId="23962"/>
    <cellStyle name="Нейтральный 98" xfId="23963"/>
    <cellStyle name="Нейтральный 99" xfId="23964"/>
    <cellStyle name="Обычный" xfId="0" builtinId="0"/>
    <cellStyle name="Обычный 10" xfId="23965"/>
    <cellStyle name="Обычный 10 2" xfId="23966"/>
    <cellStyle name="Обычный 10 2 2" xfId="23967"/>
    <cellStyle name="Обычный 10 3" xfId="23968"/>
    <cellStyle name="Обычный 11" xfId="23969"/>
    <cellStyle name="Обычный 11 2" xfId="23970"/>
    <cellStyle name="Обычный 11 2 2" xfId="23971"/>
    <cellStyle name="Обычный 11 3" xfId="23972"/>
    <cellStyle name="Обычный 12" xfId="23973"/>
    <cellStyle name="Обычный 12 2" xfId="23974"/>
    <cellStyle name="Обычный 12 2 2" xfId="23975"/>
    <cellStyle name="Обычный 12 3" xfId="23976"/>
    <cellStyle name="Обычный 13" xfId="23977"/>
    <cellStyle name="Обычный 13 2" xfId="23978"/>
    <cellStyle name="Обычный 13 2 2" xfId="23979"/>
    <cellStyle name="Обычный 13 3" xfId="23980"/>
    <cellStyle name="Обычный 14" xfId="23981"/>
    <cellStyle name="Обычный 14 2" xfId="23982"/>
    <cellStyle name="Обычный 14 2 2" xfId="23983"/>
    <cellStyle name="Обычный 14 3" xfId="23984"/>
    <cellStyle name="Обычный 15" xfId="23985"/>
    <cellStyle name="Обычный 15 2" xfId="23986"/>
    <cellStyle name="Обычный 15 2 2" xfId="23987"/>
    <cellStyle name="Обычный 15 3" xfId="23988"/>
    <cellStyle name="Обычный 16" xfId="23989"/>
    <cellStyle name="Обычный 16 2" xfId="23990"/>
    <cellStyle name="Обычный 16 2 2" xfId="23991"/>
    <cellStyle name="Обычный 16 3" xfId="23992"/>
    <cellStyle name="Обычный 17" xfId="23993"/>
    <cellStyle name="Обычный 17 2" xfId="23994"/>
    <cellStyle name="Обычный 17 2 2" xfId="23995"/>
    <cellStyle name="Обычный 17 3" xfId="23996"/>
    <cellStyle name="Обычный 18" xfId="23997"/>
    <cellStyle name="Обычный 18 2" xfId="23998"/>
    <cellStyle name="Обычный 18 2 2" xfId="23999"/>
    <cellStyle name="Обычный 18 3" xfId="24000"/>
    <cellStyle name="Обычный 19" xfId="24001"/>
    <cellStyle name="Обычный 19 2" xfId="24002"/>
    <cellStyle name="Обычный 19 2 2" xfId="24003"/>
    <cellStyle name="Обычный 19 3" xfId="24004"/>
    <cellStyle name="Обычный 2" xfId="24005"/>
    <cellStyle name="Обычный 2 10" xfId="24006"/>
    <cellStyle name="Обычный 2 2" xfId="24007"/>
    <cellStyle name="Обычный 2 3" xfId="24008"/>
    <cellStyle name="Обычный 2 4" xfId="24009"/>
    <cellStyle name="Обычный 2 5" xfId="24010"/>
    <cellStyle name="Обычный 2 6" xfId="24011"/>
    <cellStyle name="Обычный 2 6 2" xfId="24012"/>
    <cellStyle name="Обычный 2 6 2 2" xfId="24013"/>
    <cellStyle name="Обычный 2 6 3" xfId="24014"/>
    <cellStyle name="Обычный 2 7" xfId="24015"/>
    <cellStyle name="Обычный 2 7 2" xfId="24016"/>
    <cellStyle name="Обычный 2 7 2 2" xfId="24017"/>
    <cellStyle name="Обычный 2 7 3" xfId="24018"/>
    <cellStyle name="Обычный 2 8" xfId="24019"/>
    <cellStyle name="Обычный 2 9" xfId="24020"/>
    <cellStyle name="Обычный 2 9 2" xfId="24021"/>
    <cellStyle name="Обычный 20" xfId="24022"/>
    <cellStyle name="Обычный 20 2" xfId="24023"/>
    <cellStyle name="Обычный 20 2 2" xfId="24024"/>
    <cellStyle name="Обычный 20 3" xfId="24025"/>
    <cellStyle name="Обычный 21" xfId="24026"/>
    <cellStyle name="Обычный 21 2" xfId="24027"/>
    <cellStyle name="Обычный 21 2 2" xfId="24028"/>
    <cellStyle name="Обычный 21 3" xfId="24029"/>
    <cellStyle name="Обычный 22" xfId="24030"/>
    <cellStyle name="Обычный 22 2" xfId="24031"/>
    <cellStyle name="Обычный 22 2 2" xfId="24032"/>
    <cellStyle name="Обычный 22 3" xfId="24033"/>
    <cellStyle name="Обычный 23" xfId="24034"/>
    <cellStyle name="Обычный 23 2" xfId="24035"/>
    <cellStyle name="Обычный 23 2 2" xfId="24036"/>
    <cellStyle name="Обычный 23 3" xfId="24037"/>
    <cellStyle name="Обычный 24" xfId="24038"/>
    <cellStyle name="Обычный 24 2" xfId="24039"/>
    <cellStyle name="Обычный 24 2 2" xfId="24040"/>
    <cellStyle name="Обычный 24 3" xfId="24041"/>
    <cellStyle name="Обычный 25" xfId="24042"/>
    <cellStyle name="Обычный 25 2" xfId="24043"/>
    <cellStyle name="Обычный 25 2 2" xfId="24044"/>
    <cellStyle name="Обычный 25 3" xfId="24045"/>
    <cellStyle name="Обычный 26" xfId="24046"/>
    <cellStyle name="Обычный 27" xfId="24047"/>
    <cellStyle name="Обычный 28" xfId="24048"/>
    <cellStyle name="Обычный 29" xfId="24049"/>
    <cellStyle name="Обычный 3" xfId="24050"/>
    <cellStyle name="Обычный 3 10" xfId="24051"/>
    <cellStyle name="Обычный 3 2" xfId="24052"/>
    <cellStyle name="Обычный 3 3" xfId="24053"/>
    <cellStyle name="Обычный 3 4" xfId="24054"/>
    <cellStyle name="Обычный 3 5" xfId="24055"/>
    <cellStyle name="Обычный 3 6" xfId="24056"/>
    <cellStyle name="Обычный 3 6 2" xfId="24057"/>
    <cellStyle name="Обычный 3 6 2 2" xfId="24058"/>
    <cellStyle name="Обычный 3 6 3" xfId="24059"/>
    <cellStyle name="Обычный 3 7" xfId="24060"/>
    <cellStyle name="Обычный 3 7 2" xfId="24061"/>
    <cellStyle name="Обычный 3 7 2 2" xfId="24062"/>
    <cellStyle name="Обычный 3 7 3" xfId="24063"/>
    <cellStyle name="Обычный 3 8" xfId="24064"/>
    <cellStyle name="Обычный 3 9" xfId="24065"/>
    <cellStyle name="Обычный 3 9 2" xfId="24066"/>
    <cellStyle name="Обычный 30" xfId="24067"/>
    <cellStyle name="Обычный 31" xfId="24068"/>
    <cellStyle name="Обычный 32" xfId="24069"/>
    <cellStyle name="Обычный 33" xfId="24070"/>
    <cellStyle name="Обычный 34" xfId="24071"/>
    <cellStyle name="Обычный 35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2" xfId="24079"/>
    <cellStyle name="Обычный 4 3" xfId="24080"/>
    <cellStyle name="Обычный 4 4" xfId="24081"/>
    <cellStyle name="Обычный 4 5" xfId="24082"/>
    <cellStyle name="Обычный 4 6" xfId="24083"/>
    <cellStyle name="Обычный 4 6 2" xfId="24084"/>
    <cellStyle name="Обычный 4 6 2 2" xfId="24085"/>
    <cellStyle name="Обычный 4 6 3" xfId="24086"/>
    <cellStyle name="Обычный 4 7" xfId="24087"/>
    <cellStyle name="Обычный 4 7 2" xfId="24088"/>
    <cellStyle name="Обычный 4 7 2 2" xfId="24089"/>
    <cellStyle name="Обычный 4 7 3" xfId="24090"/>
    <cellStyle name="Обычный 4 8" xfId="24091"/>
    <cellStyle name="Обычный 4 9" xfId="24092"/>
    <cellStyle name="Обычный 4 9 2" xfId="24093"/>
    <cellStyle name="Обычный 40" xfId="24094"/>
    <cellStyle name="Обычный 41" xfId="24095"/>
    <cellStyle name="Обычный 42" xfId="24096"/>
    <cellStyle name="Обычный 43" xfId="24097"/>
    <cellStyle name="Обычный 44" xfId="24098"/>
    <cellStyle name="Обычный 45" xfId="24099"/>
    <cellStyle name="Обычный 46" xfId="24100"/>
    <cellStyle name="Обычный 47" xfId="24101"/>
    <cellStyle name="Обычный 48" xfId="24102"/>
    <cellStyle name="Обычный 49" xfId="24103"/>
    <cellStyle name="Обычный 5" xfId="24104"/>
    <cellStyle name="Обычный 5 2" xfId="24105"/>
    <cellStyle name="Обычный 5 2 2" xfId="24106"/>
    <cellStyle name="Обычный 5 2 2 2" xfId="24107"/>
    <cellStyle name="Обычный 5 2 3" xfId="24108"/>
    <cellStyle name="Обычный 5 3" xfId="24109"/>
    <cellStyle name="Обычный 5 3 2" xfId="24110"/>
    <cellStyle name="Обычный 5 3 2 2" xfId="24111"/>
    <cellStyle name="Обычный 5 3 3" xfId="24112"/>
    <cellStyle name="Обычный 5 4" xfId="24113"/>
    <cellStyle name="Обычный 5 4 2" xfId="24114"/>
    <cellStyle name="Обычный 5 5" xfId="24115"/>
    <cellStyle name="Обычный 50" xfId="24116"/>
    <cellStyle name="Обычный 51" xfId="24117"/>
    <cellStyle name="Обычный 52" xfId="24118"/>
    <cellStyle name="Обычный 53" xfId="24119"/>
    <cellStyle name="Обычный 54" xfId="24120"/>
    <cellStyle name="Обычный 55" xfId="24121"/>
    <cellStyle name="Обычный 56" xfId="24122"/>
    <cellStyle name="Обычный 57" xfId="24123"/>
    <cellStyle name="Обычный 58" xfId="24124"/>
    <cellStyle name="Обычный 59" xfId="24125"/>
    <cellStyle name="Обычный 6" xfId="24126"/>
    <cellStyle name="Обычный 6 2" xfId="24127"/>
    <cellStyle name="Обычный 6 3" xfId="24128"/>
    <cellStyle name="Обычный 6 4" xfId="24129"/>
    <cellStyle name="Обычный 6 5" xfId="24130"/>
    <cellStyle name="Обычный 6 6" xfId="24131"/>
    <cellStyle name="Обычный 6 6 2" xfId="24132"/>
    <cellStyle name="Обычный 6 7" xfId="24133"/>
    <cellStyle name="Обычный 60" xfId="24134"/>
    <cellStyle name="Обычный 61" xfId="24135"/>
    <cellStyle name="Обычный 62" xfId="24136"/>
    <cellStyle name="Обычный 63" xfId="24137"/>
    <cellStyle name="Обычный 64" xfId="24138"/>
    <cellStyle name="Обычный 65" xfId="24139"/>
    <cellStyle name="Обычный 66" xfId="24140"/>
    <cellStyle name="Обычный 67" xfId="24141"/>
    <cellStyle name="Обычный 68" xfId="24142"/>
    <cellStyle name="Обычный 69" xfId="24143"/>
    <cellStyle name="Обычный 7" xfId="24144"/>
    <cellStyle name="Обычный 7 2" xfId="24145"/>
    <cellStyle name="Обычный 7 3" xfId="24146"/>
    <cellStyle name="Обычный 7 4" xfId="24147"/>
    <cellStyle name="Обычный 7 5" xfId="24148"/>
    <cellStyle name="Обычный 7 6" xfId="24149"/>
    <cellStyle name="Обычный 7 6 2" xfId="24150"/>
    <cellStyle name="Обычный 7 7" xfId="24151"/>
    <cellStyle name="Обычный 70" xfId="24152"/>
    <cellStyle name="Обычный 71" xfId="24153"/>
    <cellStyle name="Обычный 72" xfId="24154"/>
    <cellStyle name="Обычный 73" xfId="24155"/>
    <cellStyle name="Обычный 8" xfId="24156"/>
    <cellStyle name="Обычный 8 2" xfId="24157"/>
    <cellStyle name="Обычный 8 2 2" xfId="24158"/>
    <cellStyle name="Обычный 8 3" xfId="24159"/>
    <cellStyle name="Обычный 9" xfId="24160"/>
    <cellStyle name="Обычный 9 2" xfId="24161"/>
    <cellStyle name="Обычный 9 3" xfId="24162"/>
    <cellStyle name="Обычный 9 4" xfId="24163"/>
    <cellStyle name="Обычный 9 5" xfId="24164"/>
    <cellStyle name="Обычный 9 6" xfId="24165"/>
    <cellStyle name="Обычный 9 6 2" xfId="24166"/>
    <cellStyle name="Обычный 9 7" xfId="24167"/>
    <cellStyle name="Плохой" xfId="24168" builtinId="27" customBuiltin="1"/>
    <cellStyle name="Плохой 10" xfId="24169"/>
    <cellStyle name="Плохой 100" xfId="24170"/>
    <cellStyle name="Плохой 101" xfId="24171"/>
    <cellStyle name="Плохой 102" xfId="24172"/>
    <cellStyle name="Плохой 103" xfId="24173"/>
    <cellStyle name="Плохой 104" xfId="24174"/>
    <cellStyle name="Плохой 105" xfId="24175"/>
    <cellStyle name="Плохой 106" xfId="24176"/>
    <cellStyle name="Плохой 107" xfId="24177"/>
    <cellStyle name="Плохой 108" xfId="24178"/>
    <cellStyle name="Плохой 109" xfId="24179"/>
    <cellStyle name="Плохой 11" xfId="24180"/>
    <cellStyle name="Плохой 110" xfId="24181"/>
    <cellStyle name="Плохой 111" xfId="24182"/>
    <cellStyle name="Плохой 112" xfId="24183"/>
    <cellStyle name="Плохой 113" xfId="24184"/>
    <cellStyle name="Плохой 12" xfId="24185"/>
    <cellStyle name="Плохой 13" xfId="24186"/>
    <cellStyle name="Плохой 14" xfId="24187"/>
    <cellStyle name="Плохой 15" xfId="24188"/>
    <cellStyle name="Плохой 16" xfId="24189"/>
    <cellStyle name="Плохой 17" xfId="24190"/>
    <cellStyle name="Плохой 18" xfId="24191"/>
    <cellStyle name="Плохой 19" xfId="24192"/>
    <cellStyle name="Плохой 2" xfId="24193"/>
    <cellStyle name="Плохой 2 2" xfId="24194"/>
    <cellStyle name="Плохой 2 3" xfId="24195"/>
    <cellStyle name="Плохой 2 4" xfId="24196"/>
    <cellStyle name="Плохой 2 5" xfId="24197"/>
    <cellStyle name="Плохой 20" xfId="24198"/>
    <cellStyle name="Плохой 21" xfId="24199"/>
    <cellStyle name="Плохой 22" xfId="24200"/>
    <cellStyle name="Плохой 23" xfId="24201"/>
    <cellStyle name="Плохой 24" xfId="24202"/>
    <cellStyle name="Плохой 25" xfId="24203"/>
    <cellStyle name="Плохой 26" xfId="24204"/>
    <cellStyle name="Плохой 27" xfId="24205"/>
    <cellStyle name="Плохой 28" xfId="24206"/>
    <cellStyle name="Плохой 29" xfId="24207"/>
    <cellStyle name="Плохой 3" xfId="24208"/>
    <cellStyle name="Плохой 3 2" xfId="24209"/>
    <cellStyle name="Плохой 3 3" xfId="24210"/>
    <cellStyle name="Плохой 3 4" xfId="24211"/>
    <cellStyle name="Плохой 3 5" xfId="24212"/>
    <cellStyle name="Плохой 30" xfId="24213"/>
    <cellStyle name="Плохой 31" xfId="24214"/>
    <cellStyle name="Плохой 32" xfId="24215"/>
    <cellStyle name="Плохой 33" xfId="24216"/>
    <cellStyle name="Плохой 34" xfId="24217"/>
    <cellStyle name="Плохой 35" xfId="24218"/>
    <cellStyle name="Плохой 36" xfId="24219"/>
    <cellStyle name="Плохой 37" xfId="24220"/>
    <cellStyle name="Плохой 38" xfId="24221"/>
    <cellStyle name="Плохой 39" xfId="24222"/>
    <cellStyle name="Плохой 4" xfId="24223"/>
    <cellStyle name="Плохой 4 2" xfId="24224"/>
    <cellStyle name="Плохой 4 3" xfId="24225"/>
    <cellStyle name="Плохой 4 4" xfId="24226"/>
    <cellStyle name="Плохой 4 5" xfId="24227"/>
    <cellStyle name="Плохой 40" xfId="24228"/>
    <cellStyle name="Плохой 41" xfId="24229"/>
    <cellStyle name="Плохой 42" xfId="24230"/>
    <cellStyle name="Плохой 43" xfId="24231"/>
    <cellStyle name="Плохой 44" xfId="24232"/>
    <cellStyle name="Плохой 45" xfId="24233"/>
    <cellStyle name="Плохой 46" xfId="24234"/>
    <cellStyle name="Плохой 47" xfId="24235"/>
    <cellStyle name="Плохой 48" xfId="24236"/>
    <cellStyle name="Плохой 49" xfId="24237"/>
    <cellStyle name="Плохой 5" xfId="24238"/>
    <cellStyle name="Плохой 5 2" xfId="24239"/>
    <cellStyle name="Плохой 5 3" xfId="24240"/>
    <cellStyle name="Плохой 5 4" xfId="24241"/>
    <cellStyle name="Плохой 5 5" xfId="24242"/>
    <cellStyle name="Плохой 50" xfId="24243"/>
    <cellStyle name="Плохой 51" xfId="24244"/>
    <cellStyle name="Плохой 52" xfId="24245"/>
    <cellStyle name="Плохой 53" xfId="24246"/>
    <cellStyle name="Плохой 54" xfId="24247"/>
    <cellStyle name="Плохой 55" xfId="24248"/>
    <cellStyle name="Плохой 56" xfId="24249"/>
    <cellStyle name="Плохой 57" xfId="24250"/>
    <cellStyle name="Плохой 58" xfId="24251"/>
    <cellStyle name="Плохой 59" xfId="24252"/>
    <cellStyle name="Плохой 6" xfId="24253"/>
    <cellStyle name="Плохой 6 2" xfId="24254"/>
    <cellStyle name="Плохой 6 3" xfId="24255"/>
    <cellStyle name="Плохой 6 4" xfId="24256"/>
    <cellStyle name="Плохой 6 5" xfId="24257"/>
    <cellStyle name="Плохой 60" xfId="24258"/>
    <cellStyle name="Плохой 61" xfId="24259"/>
    <cellStyle name="Плохой 62" xfId="24260"/>
    <cellStyle name="Плохой 63" xfId="24261"/>
    <cellStyle name="Плохой 64" xfId="24262"/>
    <cellStyle name="Плохой 65" xfId="24263"/>
    <cellStyle name="Плохой 66" xfId="24264"/>
    <cellStyle name="Плохой 67" xfId="24265"/>
    <cellStyle name="Плохой 68" xfId="24266"/>
    <cellStyle name="Плохой 69" xfId="24267"/>
    <cellStyle name="Плохой 7" xfId="24268"/>
    <cellStyle name="Плохой 7 2" xfId="24269"/>
    <cellStyle name="Плохой 7 3" xfId="24270"/>
    <cellStyle name="Плохой 7 4" xfId="24271"/>
    <cellStyle name="Плохой 7 5" xfId="24272"/>
    <cellStyle name="Плохой 70" xfId="24273"/>
    <cellStyle name="Плохой 71" xfId="24274"/>
    <cellStyle name="Плохой 72" xfId="24275"/>
    <cellStyle name="Плохой 73" xfId="24276"/>
    <cellStyle name="Плохой 74" xfId="24277"/>
    <cellStyle name="Плохой 75" xfId="24278"/>
    <cellStyle name="Плохой 76" xfId="24279"/>
    <cellStyle name="Плохой 77" xfId="24280"/>
    <cellStyle name="Плохой 78" xfId="24281"/>
    <cellStyle name="Плохой 79" xfId="24282"/>
    <cellStyle name="Плохой 8" xfId="24283"/>
    <cellStyle name="Плохой 8 2" xfId="24284"/>
    <cellStyle name="Плохой 8 3" xfId="24285"/>
    <cellStyle name="Плохой 8 4" xfId="24286"/>
    <cellStyle name="Плохой 8 5" xfId="24287"/>
    <cellStyle name="Плохой 80" xfId="24288"/>
    <cellStyle name="Плохой 81" xfId="24289"/>
    <cellStyle name="Плохой 82" xfId="24290"/>
    <cellStyle name="Плохой 83" xfId="24291"/>
    <cellStyle name="Плохой 84" xfId="24292"/>
    <cellStyle name="Плохой 85" xfId="24293"/>
    <cellStyle name="Плохой 86" xfId="24294"/>
    <cellStyle name="Плохой 87" xfId="24295"/>
    <cellStyle name="Плохой 88" xfId="24296"/>
    <cellStyle name="Плохой 89" xfId="24297"/>
    <cellStyle name="Плохой 9" xfId="24298"/>
    <cellStyle name="Плохой 9 2" xfId="24299"/>
    <cellStyle name="Плохой 9 3" xfId="24300"/>
    <cellStyle name="Плохой 9 4" xfId="24301"/>
    <cellStyle name="Плохой 9 5" xfId="24302"/>
    <cellStyle name="Плохой 90" xfId="24303"/>
    <cellStyle name="Плохой 91" xfId="24304"/>
    <cellStyle name="Плохой 92" xfId="24305"/>
    <cellStyle name="Плохой 93" xfId="24306"/>
    <cellStyle name="Плохой 94" xfId="24307"/>
    <cellStyle name="Плохой 95" xfId="24308"/>
    <cellStyle name="Плохой 96" xfId="24309"/>
    <cellStyle name="Плохой 97" xfId="24310"/>
    <cellStyle name="Плохой 98" xfId="24311"/>
    <cellStyle name="Плохой 99" xfId="24312"/>
    <cellStyle name="Пояснение" xfId="24313" builtinId="53" customBuiltin="1"/>
    <cellStyle name="Пояснение 10" xfId="24314"/>
    <cellStyle name="Пояснение 100" xfId="24315"/>
    <cellStyle name="Пояснение 101" xfId="24316"/>
    <cellStyle name="Пояснение 102" xfId="24317"/>
    <cellStyle name="Пояснение 103" xfId="24318"/>
    <cellStyle name="Пояснение 104" xfId="24319"/>
    <cellStyle name="Пояснение 105" xfId="24320"/>
    <cellStyle name="Пояснение 106" xfId="24321"/>
    <cellStyle name="Пояснение 107" xfId="24322"/>
    <cellStyle name="Пояснение 108" xfId="24323"/>
    <cellStyle name="Пояснение 109" xfId="24324"/>
    <cellStyle name="Пояснение 11" xfId="24325"/>
    <cellStyle name="Пояснение 110" xfId="24326"/>
    <cellStyle name="Пояснение 111" xfId="24327"/>
    <cellStyle name="Пояснение 112" xfId="24328"/>
    <cellStyle name="Пояснение 113" xfId="24329"/>
    <cellStyle name="Пояснение 12" xfId="24330"/>
    <cellStyle name="Пояснение 13" xfId="24331"/>
    <cellStyle name="Пояснение 14" xfId="24332"/>
    <cellStyle name="Пояснение 15" xfId="24333"/>
    <cellStyle name="Пояснение 16" xfId="24334"/>
    <cellStyle name="Пояснение 17" xfId="24335"/>
    <cellStyle name="Пояснение 18" xfId="24336"/>
    <cellStyle name="Пояснение 19" xfId="24337"/>
    <cellStyle name="Пояснение 2" xfId="24338"/>
    <cellStyle name="Пояснение 2 2" xfId="24339"/>
    <cellStyle name="Пояснение 2 3" xfId="24340"/>
    <cellStyle name="Пояснение 2 4" xfId="24341"/>
    <cellStyle name="Пояснение 2 5" xfId="24342"/>
    <cellStyle name="Пояснение 20" xfId="24343"/>
    <cellStyle name="Пояснение 21" xfId="24344"/>
    <cellStyle name="Пояснение 22" xfId="24345"/>
    <cellStyle name="Пояснение 23" xfId="24346"/>
    <cellStyle name="Пояснение 24" xfId="24347"/>
    <cellStyle name="Пояснение 25" xfId="24348"/>
    <cellStyle name="Пояснение 26" xfId="24349"/>
    <cellStyle name="Пояснение 27" xfId="24350"/>
    <cellStyle name="Пояснение 28" xfId="24351"/>
    <cellStyle name="Пояснение 29" xfId="24352"/>
    <cellStyle name="Пояснение 3" xfId="24353"/>
    <cellStyle name="Пояснение 3 2" xfId="24354"/>
    <cellStyle name="Пояснение 3 3" xfId="24355"/>
    <cellStyle name="Пояснение 3 4" xfId="24356"/>
    <cellStyle name="Пояснение 3 5" xfId="24357"/>
    <cellStyle name="Пояснение 30" xfId="24358"/>
    <cellStyle name="Пояснение 31" xfId="24359"/>
    <cellStyle name="Пояснение 32" xfId="24360"/>
    <cellStyle name="Пояснение 33" xfId="24361"/>
    <cellStyle name="Пояснение 34" xfId="24362"/>
    <cellStyle name="Пояснение 35" xfId="24363"/>
    <cellStyle name="Пояснение 36" xfId="24364"/>
    <cellStyle name="Пояснение 37" xfId="24365"/>
    <cellStyle name="Пояснение 38" xfId="24366"/>
    <cellStyle name="Пояснение 39" xfId="24367"/>
    <cellStyle name="Пояснение 4" xfId="24368"/>
    <cellStyle name="Пояснение 4 2" xfId="24369"/>
    <cellStyle name="Пояснение 4 3" xfId="24370"/>
    <cellStyle name="Пояснение 4 4" xfId="24371"/>
    <cellStyle name="Пояснение 4 5" xfId="24372"/>
    <cellStyle name="Пояснение 40" xfId="24373"/>
    <cellStyle name="Пояснение 41" xfId="24374"/>
    <cellStyle name="Пояснение 42" xfId="24375"/>
    <cellStyle name="Пояснение 43" xfId="24376"/>
    <cellStyle name="Пояснение 44" xfId="24377"/>
    <cellStyle name="Пояснение 45" xfId="24378"/>
    <cellStyle name="Пояснение 46" xfId="24379"/>
    <cellStyle name="Пояснение 47" xfId="24380"/>
    <cellStyle name="Пояснение 48" xfId="24381"/>
    <cellStyle name="Пояснение 49" xfId="24382"/>
    <cellStyle name="Пояснение 5" xfId="24383"/>
    <cellStyle name="Пояснение 5 2" xfId="24384"/>
    <cellStyle name="Пояснение 5 3" xfId="24385"/>
    <cellStyle name="Пояснение 5 4" xfId="24386"/>
    <cellStyle name="Пояснение 5 5" xfId="24387"/>
    <cellStyle name="Пояснение 50" xfId="24388"/>
    <cellStyle name="Пояснение 51" xfId="24389"/>
    <cellStyle name="Пояснение 52" xfId="24390"/>
    <cellStyle name="Пояснение 53" xfId="24391"/>
    <cellStyle name="Пояснение 54" xfId="24392"/>
    <cellStyle name="Пояснение 55" xfId="24393"/>
    <cellStyle name="Пояснение 56" xfId="24394"/>
    <cellStyle name="Пояснение 57" xfId="24395"/>
    <cellStyle name="Пояснение 58" xfId="24396"/>
    <cellStyle name="Пояснение 59" xfId="24397"/>
    <cellStyle name="Пояснение 6" xfId="24398"/>
    <cellStyle name="Пояснение 6 2" xfId="24399"/>
    <cellStyle name="Пояснение 6 3" xfId="24400"/>
    <cellStyle name="Пояснение 6 4" xfId="24401"/>
    <cellStyle name="Пояснение 6 5" xfId="24402"/>
    <cellStyle name="Пояснение 60" xfId="24403"/>
    <cellStyle name="Пояснение 61" xfId="24404"/>
    <cellStyle name="Пояснение 62" xfId="24405"/>
    <cellStyle name="Пояснение 63" xfId="24406"/>
    <cellStyle name="Пояснение 64" xfId="24407"/>
    <cellStyle name="Пояснение 65" xfId="24408"/>
    <cellStyle name="Пояснение 66" xfId="24409"/>
    <cellStyle name="Пояснение 67" xfId="24410"/>
    <cellStyle name="Пояснение 68" xfId="24411"/>
    <cellStyle name="Пояснение 69" xfId="24412"/>
    <cellStyle name="Пояснение 7" xfId="24413"/>
    <cellStyle name="Пояснение 7 2" xfId="24414"/>
    <cellStyle name="Пояснение 7 3" xfId="24415"/>
    <cellStyle name="Пояснение 7 4" xfId="24416"/>
    <cellStyle name="Пояснение 7 5" xfId="24417"/>
    <cellStyle name="Пояснение 70" xfId="24418"/>
    <cellStyle name="Пояснение 71" xfId="24419"/>
    <cellStyle name="Пояснение 72" xfId="24420"/>
    <cellStyle name="Пояснение 73" xfId="24421"/>
    <cellStyle name="Пояснение 74" xfId="24422"/>
    <cellStyle name="Пояснение 75" xfId="24423"/>
    <cellStyle name="Пояснение 76" xfId="24424"/>
    <cellStyle name="Пояснение 77" xfId="24425"/>
    <cellStyle name="Пояснение 78" xfId="24426"/>
    <cellStyle name="Пояснение 79" xfId="24427"/>
    <cellStyle name="Пояснение 8" xfId="24428"/>
    <cellStyle name="Пояснение 8 2" xfId="24429"/>
    <cellStyle name="Пояснение 8 3" xfId="24430"/>
    <cellStyle name="Пояснение 8 4" xfId="24431"/>
    <cellStyle name="Пояснение 8 5" xfId="24432"/>
    <cellStyle name="Пояснение 80" xfId="24433"/>
    <cellStyle name="Пояснение 81" xfId="24434"/>
    <cellStyle name="Пояснение 82" xfId="24435"/>
    <cellStyle name="Пояснение 83" xfId="24436"/>
    <cellStyle name="Пояснение 84" xfId="24437"/>
    <cellStyle name="Пояснение 85" xfId="24438"/>
    <cellStyle name="Пояснение 86" xfId="24439"/>
    <cellStyle name="Пояснение 87" xfId="24440"/>
    <cellStyle name="Пояснение 88" xfId="24441"/>
    <cellStyle name="Пояснение 89" xfId="24442"/>
    <cellStyle name="Пояснение 9" xfId="24443"/>
    <cellStyle name="Пояснение 9 2" xfId="24444"/>
    <cellStyle name="Пояснение 9 3" xfId="24445"/>
    <cellStyle name="Пояснение 9 4" xfId="24446"/>
    <cellStyle name="Пояснение 9 5" xfId="24447"/>
    <cellStyle name="Пояснение 90" xfId="24448"/>
    <cellStyle name="Пояснение 91" xfId="24449"/>
    <cellStyle name="Пояснение 92" xfId="24450"/>
    <cellStyle name="Пояснение 93" xfId="24451"/>
    <cellStyle name="Пояснение 94" xfId="24452"/>
    <cellStyle name="Пояснение 95" xfId="24453"/>
    <cellStyle name="Пояснение 96" xfId="24454"/>
    <cellStyle name="Пояснение 97" xfId="24455"/>
    <cellStyle name="Пояснение 98" xfId="24456"/>
    <cellStyle name="Пояснение 99" xfId="24457"/>
    <cellStyle name="Примечание" xfId="24458" builtinId="10" customBuiltin="1"/>
    <cellStyle name="Примечание 10" xfId="24459"/>
    <cellStyle name="Примечание 100" xfId="24460"/>
    <cellStyle name="Примечание 100 2" xfId="24461"/>
    <cellStyle name="Примечание 100 2 2" xfId="24462"/>
    <cellStyle name="Примечание 100 3" xfId="24463"/>
    <cellStyle name="Примечание 101" xfId="24464"/>
    <cellStyle name="Примечание 101 2" xfId="24465"/>
    <cellStyle name="Примечание 101 2 2" xfId="24466"/>
    <cellStyle name="Примечание 101 3" xfId="24467"/>
    <cellStyle name="Примечание 102" xfId="24468"/>
    <cellStyle name="Примечание 102 2" xfId="24469"/>
    <cellStyle name="Примечание 102 2 2" xfId="24470"/>
    <cellStyle name="Примечание 102 3" xfId="24471"/>
    <cellStyle name="Примечание 103" xfId="24472"/>
    <cellStyle name="Примечание 103 2" xfId="24473"/>
    <cellStyle name="Примечание 103 2 2" xfId="24474"/>
    <cellStyle name="Примечание 103 3" xfId="24475"/>
    <cellStyle name="Примечание 104" xfId="24476"/>
    <cellStyle name="Примечание 104 2" xfId="24477"/>
    <cellStyle name="Примечание 104 2 2" xfId="24478"/>
    <cellStyle name="Примечание 104 3" xfId="24479"/>
    <cellStyle name="Примечание 105" xfId="24480"/>
    <cellStyle name="Примечание 105 2" xfId="24481"/>
    <cellStyle name="Примечание 105 2 2" xfId="24482"/>
    <cellStyle name="Примечание 105 3" xfId="24483"/>
    <cellStyle name="Примечание 106" xfId="24484"/>
    <cellStyle name="Примечание 106 2" xfId="24485"/>
    <cellStyle name="Примечание 106 2 2" xfId="24486"/>
    <cellStyle name="Примечание 106 3" xfId="24487"/>
    <cellStyle name="Примечание 107" xfId="24488"/>
    <cellStyle name="Примечание 107 2" xfId="24489"/>
    <cellStyle name="Примечание 107 2 2" xfId="24490"/>
    <cellStyle name="Примечание 107 3" xfId="24491"/>
    <cellStyle name="Примечание 108" xfId="24492"/>
    <cellStyle name="Примечание 108 2" xfId="24493"/>
    <cellStyle name="Примечание 108 2 2" xfId="24494"/>
    <cellStyle name="Примечание 108 3" xfId="24495"/>
    <cellStyle name="Примечание 109" xfId="24496"/>
    <cellStyle name="Примечание 109 2" xfId="24497"/>
    <cellStyle name="Примечание 109 2 2" xfId="24498"/>
    <cellStyle name="Примечание 109 3" xfId="24499"/>
    <cellStyle name="Примечание 11" xfId="24500"/>
    <cellStyle name="Примечание 110" xfId="24501"/>
    <cellStyle name="Примечание 110 2" xfId="24502"/>
    <cellStyle name="Примечание 110 2 2" xfId="24503"/>
    <cellStyle name="Примечание 110 3" xfId="24504"/>
    <cellStyle name="Примечание 111" xfId="24505"/>
    <cellStyle name="Примечание 111 2" xfId="24506"/>
    <cellStyle name="Примечание 111 2 2" xfId="24507"/>
    <cellStyle name="Примечание 111 3" xfId="24508"/>
    <cellStyle name="Примечание 112" xfId="24509"/>
    <cellStyle name="Примечание 112 2" xfId="24510"/>
    <cellStyle name="Примечание 112 2 2" xfId="24511"/>
    <cellStyle name="Примечание 112 3" xfId="24512"/>
    <cellStyle name="Примечание 113" xfId="24513"/>
    <cellStyle name="Примечание 113 2" xfId="24514"/>
    <cellStyle name="Примечание 113 2 2" xfId="24515"/>
    <cellStyle name="Примечание 113 3" xfId="24516"/>
    <cellStyle name="Примечание 114" xfId="24517"/>
    <cellStyle name="Примечание 114 2" xfId="24518"/>
    <cellStyle name="Примечание 114 2 2" xfId="24519"/>
    <cellStyle name="Примечание 114 3" xfId="24520"/>
    <cellStyle name="Примечание 115" xfId="24521"/>
    <cellStyle name="Примечание 115 2" xfId="24522"/>
    <cellStyle name="Примечание 115 2 2" xfId="24523"/>
    <cellStyle name="Примечание 115 3" xfId="24524"/>
    <cellStyle name="Примечание 116" xfId="24525"/>
    <cellStyle name="Примечание 116 2" xfId="24526"/>
    <cellStyle name="Примечание 116 2 2" xfId="24527"/>
    <cellStyle name="Примечание 116 3" xfId="24528"/>
    <cellStyle name="Примечание 117" xfId="24529"/>
    <cellStyle name="Примечание 117 2" xfId="24530"/>
    <cellStyle name="Примечание 117 2 2" xfId="24531"/>
    <cellStyle name="Примечание 117 3" xfId="24532"/>
    <cellStyle name="Примечание 118" xfId="24533"/>
    <cellStyle name="Примечание 118 2" xfId="24534"/>
    <cellStyle name="Примечание 118 2 2" xfId="24535"/>
    <cellStyle name="Примечание 118 3" xfId="24536"/>
    <cellStyle name="Примечание 119" xfId="24537"/>
    <cellStyle name="Примечание 119 2" xfId="24538"/>
    <cellStyle name="Примечание 119 2 2" xfId="24539"/>
    <cellStyle name="Примечание 119 3" xfId="24540"/>
    <cellStyle name="Примечание 12" xfId="24541"/>
    <cellStyle name="Примечание 120" xfId="24542"/>
    <cellStyle name="Примечание 120 2" xfId="24543"/>
    <cellStyle name="Примечание 120 2 2" xfId="24544"/>
    <cellStyle name="Примечание 120 3" xfId="24545"/>
    <cellStyle name="Примечание 121" xfId="24546"/>
    <cellStyle name="Примечание 121 2" xfId="24547"/>
    <cellStyle name="Примечание 121 2 2" xfId="24548"/>
    <cellStyle name="Примечание 121 3" xfId="24549"/>
    <cellStyle name="Примечание 122" xfId="24550"/>
    <cellStyle name="Примечание 122 2" xfId="24551"/>
    <cellStyle name="Примечание 122 2 2" xfId="24552"/>
    <cellStyle name="Примечание 122 3" xfId="24553"/>
    <cellStyle name="Примечание 123" xfId="24554"/>
    <cellStyle name="Примечание 123 2" xfId="24555"/>
    <cellStyle name="Примечание 123 2 2" xfId="24556"/>
    <cellStyle name="Примечание 123 3" xfId="24557"/>
    <cellStyle name="Примечание 124" xfId="24558"/>
    <cellStyle name="Примечание 124 2" xfId="24559"/>
    <cellStyle name="Примечание 124 2 2" xfId="24560"/>
    <cellStyle name="Примечание 124 3" xfId="24561"/>
    <cellStyle name="Примечание 125" xfId="24562"/>
    <cellStyle name="Примечание 125 2" xfId="24563"/>
    <cellStyle name="Примечание 125 2 2" xfId="24564"/>
    <cellStyle name="Примечание 125 3" xfId="24565"/>
    <cellStyle name="Примечание 126" xfId="24566"/>
    <cellStyle name="Примечание 126 2" xfId="24567"/>
    <cellStyle name="Примечание 126 2 2" xfId="24568"/>
    <cellStyle name="Примечание 126 3" xfId="24569"/>
    <cellStyle name="Примечание 127" xfId="24570"/>
    <cellStyle name="Примечание 127 2" xfId="24571"/>
    <cellStyle name="Примечание 127 2 2" xfId="24572"/>
    <cellStyle name="Примечание 127 3" xfId="24573"/>
    <cellStyle name="Примечание 128" xfId="24574"/>
    <cellStyle name="Примечание 128 2" xfId="24575"/>
    <cellStyle name="Примечание 128 2 2" xfId="24576"/>
    <cellStyle name="Примечание 128 3" xfId="24577"/>
    <cellStyle name="Примечание 129" xfId="24578"/>
    <cellStyle name="Примечание 129 2" xfId="24579"/>
    <cellStyle name="Примечание 129 2 2" xfId="24580"/>
    <cellStyle name="Примечание 129 3" xfId="24581"/>
    <cellStyle name="Примечание 13" xfId="24582"/>
    <cellStyle name="Примечание 130" xfId="24583"/>
    <cellStyle name="Примечание 130 2" xfId="24584"/>
    <cellStyle name="Примечание 130 2 2" xfId="24585"/>
    <cellStyle name="Примечание 130 3" xfId="24586"/>
    <cellStyle name="Примечание 131" xfId="24587"/>
    <cellStyle name="Примечание 131 2" xfId="24588"/>
    <cellStyle name="Примечание 131 2 2" xfId="24589"/>
    <cellStyle name="Примечание 131 3" xfId="24590"/>
    <cellStyle name="Примечание 132" xfId="24591"/>
    <cellStyle name="Примечание 132 2" xfId="24592"/>
    <cellStyle name="Примечание 132 2 2" xfId="24593"/>
    <cellStyle name="Примечание 132 3" xfId="24594"/>
    <cellStyle name="Примечание 133" xfId="24595"/>
    <cellStyle name="Примечание 133 2" xfId="24596"/>
    <cellStyle name="Примечание 133 2 2" xfId="24597"/>
    <cellStyle name="Примечание 133 3" xfId="24598"/>
    <cellStyle name="Примечание 134" xfId="24599"/>
    <cellStyle name="Примечание 134 2" xfId="24600"/>
    <cellStyle name="Примечание 134 2 2" xfId="24601"/>
    <cellStyle name="Примечание 134 3" xfId="24602"/>
    <cellStyle name="Примечание 135" xfId="24603"/>
    <cellStyle name="Примечание 135 2" xfId="24604"/>
    <cellStyle name="Примечание 135 2 2" xfId="24605"/>
    <cellStyle name="Примечание 135 3" xfId="24606"/>
    <cellStyle name="Примечание 136" xfId="24607"/>
    <cellStyle name="Примечание 136 2" xfId="24608"/>
    <cellStyle name="Примечание 136 2 2" xfId="24609"/>
    <cellStyle name="Примечание 136 3" xfId="24610"/>
    <cellStyle name="Примечание 137" xfId="24611"/>
    <cellStyle name="Примечание 137 2" xfId="24612"/>
    <cellStyle name="Примечание 137 2 2" xfId="24613"/>
    <cellStyle name="Примечание 137 3" xfId="24614"/>
    <cellStyle name="Примечание 138" xfId="24615"/>
    <cellStyle name="Примечание 138 2" xfId="24616"/>
    <cellStyle name="Примечание 138 2 2" xfId="24617"/>
    <cellStyle name="Примечание 138 3" xfId="24618"/>
    <cellStyle name="Примечание 139" xfId="24619"/>
    <cellStyle name="Примечание 139 2" xfId="24620"/>
    <cellStyle name="Примечание 139 2 2" xfId="24621"/>
    <cellStyle name="Примечание 139 3" xfId="24622"/>
    <cellStyle name="Примечание 14" xfId="24623"/>
    <cellStyle name="Примечание 140" xfId="24624"/>
    <cellStyle name="Примечание 140 2" xfId="24625"/>
    <cellStyle name="Примечание 140 2 2" xfId="24626"/>
    <cellStyle name="Примечание 140 3" xfId="24627"/>
    <cellStyle name="Примечание 141" xfId="24628"/>
    <cellStyle name="Примечание 142" xfId="24629"/>
    <cellStyle name="Примечание 15" xfId="24630"/>
    <cellStyle name="Примечание 16" xfId="24631"/>
    <cellStyle name="Примечание 17" xfId="24632"/>
    <cellStyle name="Примечание 18" xfId="24633"/>
    <cellStyle name="Примечание 19" xfId="24634"/>
    <cellStyle name="Примечание 2" xfId="24635"/>
    <cellStyle name="Примечание 2 10" xfId="24636"/>
    <cellStyle name="Примечание 2 10 2" xfId="24637"/>
    <cellStyle name="Примечание 2 10 2 2" xfId="24638"/>
    <cellStyle name="Примечание 2 10 3" xfId="24639"/>
    <cellStyle name="Примечание 2 11" xfId="24640"/>
    <cellStyle name="Примечание 2 11 2" xfId="24641"/>
    <cellStyle name="Примечание 2 11 2 2" xfId="24642"/>
    <cellStyle name="Примечание 2 11 3" xfId="24643"/>
    <cellStyle name="Примечание 2 12" xfId="24644"/>
    <cellStyle name="Примечание 2 12 2" xfId="24645"/>
    <cellStyle name="Примечание 2 12 2 2" xfId="24646"/>
    <cellStyle name="Примечание 2 12 3" xfId="24647"/>
    <cellStyle name="Примечание 2 13" xfId="24648"/>
    <cellStyle name="Примечание 2 13 2" xfId="24649"/>
    <cellStyle name="Примечание 2 13 2 2" xfId="24650"/>
    <cellStyle name="Примечание 2 13 3" xfId="24651"/>
    <cellStyle name="Примечание 2 14" xfId="24652"/>
    <cellStyle name="Примечание 2 14 2" xfId="24653"/>
    <cellStyle name="Примечание 2 14 2 2" xfId="24654"/>
    <cellStyle name="Примечание 2 14 3" xfId="24655"/>
    <cellStyle name="Примечание 2 15" xfId="24656"/>
    <cellStyle name="Примечание 2 15 2" xfId="24657"/>
    <cellStyle name="Примечание 2 15 2 2" xfId="24658"/>
    <cellStyle name="Примечание 2 15 3" xfId="24659"/>
    <cellStyle name="Примечание 2 16" xfId="24660"/>
    <cellStyle name="Примечание 2 16 2" xfId="24661"/>
    <cellStyle name="Примечание 2 16 2 2" xfId="24662"/>
    <cellStyle name="Примечание 2 16 3" xfId="24663"/>
    <cellStyle name="Примечание 2 17" xfId="24664"/>
    <cellStyle name="Примечание 2 17 2" xfId="24665"/>
    <cellStyle name="Примечание 2 17 2 2" xfId="24666"/>
    <cellStyle name="Примечание 2 17 3" xfId="24667"/>
    <cellStyle name="Примечание 2 18" xfId="24668"/>
    <cellStyle name="Примечание 2 18 2" xfId="24669"/>
    <cellStyle name="Примечание 2 18 2 2" xfId="24670"/>
    <cellStyle name="Примечание 2 18 3" xfId="24671"/>
    <cellStyle name="Примечание 2 19" xfId="24672"/>
    <cellStyle name="Примечание 2 19 2" xfId="24673"/>
    <cellStyle name="Примечание 2 19 2 2" xfId="24674"/>
    <cellStyle name="Примечание 2 19 3" xfId="24675"/>
    <cellStyle name="Примечание 2 2" xfId="24676"/>
    <cellStyle name="Примечание 2 20" xfId="24677"/>
    <cellStyle name="Примечание 2 20 2" xfId="24678"/>
    <cellStyle name="Примечание 2 20 2 2" xfId="24679"/>
    <cellStyle name="Примечание 2 20 3" xfId="24680"/>
    <cellStyle name="Примечание 2 21" xfId="24681"/>
    <cellStyle name="Примечание 2 21 2" xfId="24682"/>
    <cellStyle name="Примечание 2 21 2 2" xfId="24683"/>
    <cellStyle name="Примечание 2 21 3" xfId="24684"/>
    <cellStyle name="Примечание 2 22" xfId="24685"/>
    <cellStyle name="Примечание 2 22 2" xfId="24686"/>
    <cellStyle name="Примечание 2 22 2 2" xfId="24687"/>
    <cellStyle name="Примечание 2 22 3" xfId="24688"/>
    <cellStyle name="Примечание 2 3" xfId="24689"/>
    <cellStyle name="Примечание 2 4" xfId="24690"/>
    <cellStyle name="Примечание 2 5" xfId="24691"/>
    <cellStyle name="Примечание 2 6" xfId="24692"/>
    <cellStyle name="Примечание 2 6 2" xfId="24693"/>
    <cellStyle name="Примечание 2 6 2 2" xfId="24694"/>
    <cellStyle name="Примечание 2 6 3" xfId="24695"/>
    <cellStyle name="Примечание 2 7" xfId="24696"/>
    <cellStyle name="Примечание 2 7 2" xfId="24697"/>
    <cellStyle name="Примечание 2 7 2 2" xfId="24698"/>
    <cellStyle name="Примечание 2 7 3" xfId="24699"/>
    <cellStyle name="Примечание 2 8" xfId="24700"/>
    <cellStyle name="Примечание 2 8 2" xfId="24701"/>
    <cellStyle name="Примечание 2 8 2 2" xfId="24702"/>
    <cellStyle name="Примечание 2 8 3" xfId="24703"/>
    <cellStyle name="Примечание 2 9" xfId="24704"/>
    <cellStyle name="Примечание 2 9 2" xfId="24705"/>
    <cellStyle name="Примечание 2 9 2 2" xfId="24706"/>
    <cellStyle name="Примечание 2 9 3" xfId="24707"/>
    <cellStyle name="Примечание 20" xfId="24708"/>
    <cellStyle name="Примечание 21" xfId="24709"/>
    <cellStyle name="Примечание 22" xfId="24710"/>
    <cellStyle name="Примечание 23" xfId="24711"/>
    <cellStyle name="Примечание 24" xfId="24712"/>
    <cellStyle name="Примечание 25" xfId="24713"/>
    <cellStyle name="Примечание 26" xfId="24714"/>
    <cellStyle name="Примечание 27" xfId="24715"/>
    <cellStyle name="Примечание 28" xfId="24716"/>
    <cellStyle name="Примечание 29" xfId="24717"/>
    <cellStyle name="Примечание 3" xfId="24718"/>
    <cellStyle name="Примечание 3 2" xfId="24719"/>
    <cellStyle name="Примечание 3 3" xfId="24720"/>
    <cellStyle name="Примечание 3 4" xfId="24721"/>
    <cellStyle name="Примечание 3 5" xfId="24722"/>
    <cellStyle name="Примечание 30" xfId="24723"/>
    <cellStyle name="Примечание 31" xfId="24724"/>
    <cellStyle name="Примечание 32" xfId="24725"/>
    <cellStyle name="Примечание 33" xfId="24726"/>
    <cellStyle name="Примечание 34" xfId="24727"/>
    <cellStyle name="Примечание 35" xfId="24728"/>
    <cellStyle name="Примечание 36" xfId="24729"/>
    <cellStyle name="Примечание 37" xfId="24730"/>
    <cellStyle name="Примечание 38" xfId="24731"/>
    <cellStyle name="Примечание 39" xfId="24732"/>
    <cellStyle name="Примечание 4" xfId="24733"/>
    <cellStyle name="Примечание 4 2" xfId="24734"/>
    <cellStyle name="Примечание 4 3" xfId="24735"/>
    <cellStyle name="Примечание 4 4" xfId="24736"/>
    <cellStyle name="Примечание 4 5" xfId="24737"/>
    <cellStyle name="Примечание 40" xfId="24738"/>
    <cellStyle name="Примечание 41" xfId="24739"/>
    <cellStyle name="Примечание 42" xfId="24740"/>
    <cellStyle name="Примечание 43" xfId="24741"/>
    <cellStyle name="Примечание 44" xfId="24742"/>
    <cellStyle name="Примечание 45" xfId="24743"/>
    <cellStyle name="Примечание 46" xfId="24744"/>
    <cellStyle name="Примечание 47" xfId="24745"/>
    <cellStyle name="Примечание 48" xfId="24746"/>
    <cellStyle name="Примечание 49" xfId="24747"/>
    <cellStyle name="Примечание 5" xfId="24748"/>
    <cellStyle name="Примечание 5 2" xfId="24749"/>
    <cellStyle name="Примечание 5 3" xfId="24750"/>
    <cellStyle name="Примечание 5 4" xfId="24751"/>
    <cellStyle name="Примечание 5 5" xfId="24752"/>
    <cellStyle name="Примечание 50" xfId="24753"/>
    <cellStyle name="Примечание 51" xfId="24754"/>
    <cellStyle name="Примечание 52" xfId="24755"/>
    <cellStyle name="Примечание 53" xfId="24756"/>
    <cellStyle name="Примечание 54" xfId="24757"/>
    <cellStyle name="Примечание 55" xfId="24758"/>
    <cellStyle name="Примечание 56" xfId="24759"/>
    <cellStyle name="Примечание 57" xfId="24760"/>
    <cellStyle name="Примечание 58" xfId="24761"/>
    <cellStyle name="Примечание 59" xfId="24762"/>
    <cellStyle name="Примечание 6" xfId="24763"/>
    <cellStyle name="Примечание 6 2" xfId="24764"/>
    <cellStyle name="Примечание 6 3" xfId="24765"/>
    <cellStyle name="Примечание 6 4" xfId="24766"/>
    <cellStyle name="Примечание 6 5" xfId="24767"/>
    <cellStyle name="Примечание 60" xfId="24768"/>
    <cellStyle name="Примечание 61" xfId="24769"/>
    <cellStyle name="Примечание 62" xfId="24770"/>
    <cellStyle name="Примечание 63" xfId="24771"/>
    <cellStyle name="Примечание 64" xfId="24772"/>
    <cellStyle name="Примечание 65" xfId="24773"/>
    <cellStyle name="Примечание 66" xfId="24774"/>
    <cellStyle name="Примечание 67" xfId="24775"/>
    <cellStyle name="Примечание 68" xfId="24776"/>
    <cellStyle name="Примечание 69" xfId="24777"/>
    <cellStyle name="Примечание 7" xfId="24778"/>
    <cellStyle name="Примечание 7 2" xfId="24779"/>
    <cellStyle name="Примечание 7 3" xfId="24780"/>
    <cellStyle name="Примечание 7 4" xfId="24781"/>
    <cellStyle name="Примечание 7 5" xfId="24782"/>
    <cellStyle name="Примечание 70" xfId="24783"/>
    <cellStyle name="Примечание 71" xfId="24784"/>
    <cellStyle name="Примечание 72" xfId="24785"/>
    <cellStyle name="Примечание 73" xfId="24786"/>
    <cellStyle name="Примечание 74" xfId="24787"/>
    <cellStyle name="Примечание 75" xfId="24788"/>
    <cellStyle name="Примечание 76" xfId="24789"/>
    <cellStyle name="Примечание 77" xfId="24790"/>
    <cellStyle name="Примечание 78" xfId="24791"/>
    <cellStyle name="Примечание 79" xfId="24792"/>
    <cellStyle name="Примечание 8" xfId="24793"/>
    <cellStyle name="Примечание 8 2" xfId="24794"/>
    <cellStyle name="Примечание 8 3" xfId="24795"/>
    <cellStyle name="Примечание 8 4" xfId="24796"/>
    <cellStyle name="Примечание 8 5" xfId="24797"/>
    <cellStyle name="Примечание 80" xfId="24798"/>
    <cellStyle name="Примечание 81" xfId="24799"/>
    <cellStyle name="Примечание 82" xfId="24800"/>
    <cellStyle name="Примечание 83" xfId="24801"/>
    <cellStyle name="Примечание 84" xfId="24802"/>
    <cellStyle name="Примечание 85" xfId="24803"/>
    <cellStyle name="Примечание 86" xfId="24804"/>
    <cellStyle name="Примечание 87" xfId="24805"/>
    <cellStyle name="Примечание 88" xfId="24806"/>
    <cellStyle name="Примечание 88 2" xfId="24807"/>
    <cellStyle name="Примечание 88 2 2" xfId="24808"/>
    <cellStyle name="Примечание 88 2 2 2" xfId="24809"/>
    <cellStyle name="Примечание 88 2 3" xfId="24810"/>
    <cellStyle name="Примечание 88 3" xfId="24811"/>
    <cellStyle name="Примечание 88 3 2" xfId="24812"/>
    <cellStyle name="Примечание 88 3 2 2" xfId="24813"/>
    <cellStyle name="Примечание 88 3 3" xfId="24814"/>
    <cellStyle name="Примечание 88 4" xfId="24815"/>
    <cellStyle name="Примечание 88 4 2" xfId="24816"/>
    <cellStyle name="Примечание 88 5" xfId="24817"/>
    <cellStyle name="Примечание 89" xfId="24818"/>
    <cellStyle name="Примечание 89 2" xfId="24819"/>
    <cellStyle name="Примечание 89 2 2" xfId="24820"/>
    <cellStyle name="Примечание 89 2 2 2" xfId="24821"/>
    <cellStyle name="Примечание 89 2 3" xfId="24822"/>
    <cellStyle name="Примечание 89 3" xfId="24823"/>
    <cellStyle name="Примечание 89 3 2" xfId="24824"/>
    <cellStyle name="Примечание 89 3 2 2" xfId="24825"/>
    <cellStyle name="Примечание 89 3 3" xfId="24826"/>
    <cellStyle name="Примечание 89 4" xfId="24827"/>
    <cellStyle name="Примечание 89 4 2" xfId="24828"/>
    <cellStyle name="Примечание 89 5" xfId="24829"/>
    <cellStyle name="Примечание 9" xfId="24830"/>
    <cellStyle name="Примечание 9 2" xfId="24831"/>
    <cellStyle name="Примечание 9 3" xfId="24832"/>
    <cellStyle name="Примечание 9 4" xfId="24833"/>
    <cellStyle name="Примечание 9 5" xfId="24834"/>
    <cellStyle name="Примечание 90" xfId="24835"/>
    <cellStyle name="Примечание 90 2" xfId="24836"/>
    <cellStyle name="Примечание 90 2 2" xfId="24837"/>
    <cellStyle name="Примечание 90 2 2 2" xfId="24838"/>
    <cellStyle name="Примечание 90 2 3" xfId="24839"/>
    <cellStyle name="Примечание 90 3" xfId="24840"/>
    <cellStyle name="Примечание 90 3 2" xfId="24841"/>
    <cellStyle name="Примечание 90 3 2 2" xfId="24842"/>
    <cellStyle name="Примечание 90 3 3" xfId="24843"/>
    <cellStyle name="Примечание 90 4" xfId="24844"/>
    <cellStyle name="Примечание 90 4 2" xfId="24845"/>
    <cellStyle name="Примечание 90 5" xfId="24846"/>
    <cellStyle name="Примечание 91" xfId="24847"/>
    <cellStyle name="Примечание 91 2" xfId="24848"/>
    <cellStyle name="Примечание 91 2 2" xfId="24849"/>
    <cellStyle name="Примечание 91 2 2 2" xfId="24850"/>
    <cellStyle name="Примечание 91 2 3" xfId="24851"/>
    <cellStyle name="Примечание 91 3" xfId="24852"/>
    <cellStyle name="Примечание 91 3 2" xfId="24853"/>
    <cellStyle name="Примечание 91 3 2 2" xfId="24854"/>
    <cellStyle name="Примечание 91 3 3" xfId="24855"/>
    <cellStyle name="Примечание 91 4" xfId="24856"/>
    <cellStyle name="Примечание 91 4 2" xfId="24857"/>
    <cellStyle name="Примечание 91 5" xfId="24858"/>
    <cellStyle name="Примечание 92" xfId="24859"/>
    <cellStyle name="Примечание 92 2" xfId="24860"/>
    <cellStyle name="Примечание 92 2 2" xfId="24861"/>
    <cellStyle name="Примечание 92 3" xfId="24862"/>
    <cellStyle name="Примечание 93" xfId="24863"/>
    <cellStyle name="Примечание 93 2" xfId="24864"/>
    <cellStyle name="Примечание 93 2 2" xfId="24865"/>
    <cellStyle name="Примечание 93 3" xfId="24866"/>
    <cellStyle name="Примечание 94" xfId="24867"/>
    <cellStyle name="Примечание 94 2" xfId="24868"/>
    <cellStyle name="Примечание 94 2 2" xfId="24869"/>
    <cellStyle name="Примечание 94 3" xfId="24870"/>
    <cellStyle name="Примечание 95" xfId="24871"/>
    <cellStyle name="Примечание 95 2" xfId="24872"/>
    <cellStyle name="Примечание 95 2 2" xfId="24873"/>
    <cellStyle name="Примечание 95 3" xfId="24874"/>
    <cellStyle name="Примечание 96" xfId="24875"/>
    <cellStyle name="Примечание 96 2" xfId="24876"/>
    <cellStyle name="Примечание 96 2 2" xfId="24877"/>
    <cellStyle name="Примечание 96 3" xfId="24878"/>
    <cellStyle name="Примечание 97" xfId="24879"/>
    <cellStyle name="Примечание 97 2" xfId="24880"/>
    <cellStyle name="Примечание 97 2 2" xfId="24881"/>
    <cellStyle name="Примечание 97 3" xfId="24882"/>
    <cellStyle name="Примечание 98" xfId="24883"/>
    <cellStyle name="Примечание 98 2" xfId="24884"/>
    <cellStyle name="Примечание 98 2 2" xfId="24885"/>
    <cellStyle name="Примечание 98 3" xfId="24886"/>
    <cellStyle name="Примечание 99" xfId="24887"/>
    <cellStyle name="Примечание 99 2" xfId="24888"/>
    <cellStyle name="Примечание 99 2 2" xfId="24889"/>
    <cellStyle name="Примечание 99 3" xfId="24890"/>
    <cellStyle name="Процентный" xfId="25333" builtinId="5"/>
    <cellStyle name="Связанная ячейка" xfId="24891" builtinId="24" customBuiltin="1"/>
    <cellStyle name="Связанная ячейка 10" xfId="24892"/>
    <cellStyle name="Связанная ячейка 100" xfId="24893"/>
    <cellStyle name="Связанная ячейка 101" xfId="24894"/>
    <cellStyle name="Связанная ячейка 102" xfId="24895"/>
    <cellStyle name="Связанная ячейка 103" xfId="24896"/>
    <cellStyle name="Связанная ячейка 104" xfId="24897"/>
    <cellStyle name="Связанная ячейка 105" xfId="24898"/>
    <cellStyle name="Связанная ячейка 106" xfId="24899"/>
    <cellStyle name="Связанная ячейка 107" xfId="24900"/>
    <cellStyle name="Связанная ячейка 108" xfId="24901"/>
    <cellStyle name="Связанная ячейка 109" xfId="24902"/>
    <cellStyle name="Связанная ячейка 11" xfId="24903"/>
    <cellStyle name="Связанная ячейка 110" xfId="24904"/>
    <cellStyle name="Связанная ячейка 111" xfId="24905"/>
    <cellStyle name="Связанная ячейка 112" xfId="24906"/>
    <cellStyle name="Связанная ячейка 113" xfId="24907"/>
    <cellStyle name="Связанная ячейка 12" xfId="24908"/>
    <cellStyle name="Связанная ячейка 13" xfId="24909"/>
    <cellStyle name="Связанная ячейка 14" xfId="24910"/>
    <cellStyle name="Связанная ячейка 15" xfId="24911"/>
    <cellStyle name="Связанная ячейка 16" xfId="24912"/>
    <cellStyle name="Связанная ячейка 17" xfId="24913"/>
    <cellStyle name="Связанная ячейка 18" xfId="24914"/>
    <cellStyle name="Связанная ячейка 19" xfId="24915"/>
    <cellStyle name="Связанная ячейка 2" xfId="24916"/>
    <cellStyle name="Связанная ячейка 2 2" xfId="24917"/>
    <cellStyle name="Связанная ячейка 2 3" xfId="24918"/>
    <cellStyle name="Связанная ячейка 2 4" xfId="24919"/>
    <cellStyle name="Связанная ячейка 2 5" xfId="24920"/>
    <cellStyle name="Связанная ячейка 20" xfId="24921"/>
    <cellStyle name="Связанная ячейка 21" xfId="24922"/>
    <cellStyle name="Связанная ячейка 22" xfId="24923"/>
    <cellStyle name="Связанная ячейка 23" xfId="24924"/>
    <cellStyle name="Связанная ячейка 24" xfId="24925"/>
    <cellStyle name="Связанная ячейка 25" xfId="24926"/>
    <cellStyle name="Связанная ячейка 26" xfId="24927"/>
    <cellStyle name="Связанная ячейка 27" xfId="24928"/>
    <cellStyle name="Связанная ячейка 28" xfId="24929"/>
    <cellStyle name="Связанная ячейка 29" xfId="24930"/>
    <cellStyle name="Связанная ячейка 3" xfId="24931"/>
    <cellStyle name="Связанная ячейка 3 2" xfId="24932"/>
    <cellStyle name="Связанная ячейка 3 3" xfId="24933"/>
    <cellStyle name="Связанная ячейка 3 4" xfId="24934"/>
    <cellStyle name="Связанная ячейка 3 5" xfId="24935"/>
    <cellStyle name="Связанная ячейка 30" xfId="24936"/>
    <cellStyle name="Связанная ячейка 31" xfId="24937"/>
    <cellStyle name="Связанная ячейка 32" xfId="24938"/>
    <cellStyle name="Связанная ячейка 33" xfId="24939"/>
    <cellStyle name="Связанная ячейка 34" xfId="24940"/>
    <cellStyle name="Связанная ячейка 35" xfId="24941"/>
    <cellStyle name="Связанная ячейка 36" xfId="24942"/>
    <cellStyle name="Связанная ячейка 37" xfId="24943"/>
    <cellStyle name="Связанная ячейка 38" xfId="24944"/>
    <cellStyle name="Связанная ячейка 39" xfId="24945"/>
    <cellStyle name="Связанная ячейка 4" xfId="24946"/>
    <cellStyle name="Связанная ячейка 4 2" xfId="24947"/>
    <cellStyle name="Связанная ячейка 4 3" xfId="24948"/>
    <cellStyle name="Связанная ячейка 4 4" xfId="24949"/>
    <cellStyle name="Связанная ячейка 4 5" xfId="24950"/>
    <cellStyle name="Связанная ячейка 40" xfId="24951"/>
    <cellStyle name="Связанная ячейка 41" xfId="24952"/>
    <cellStyle name="Связанная ячейка 42" xfId="24953"/>
    <cellStyle name="Связанная ячейка 43" xfId="24954"/>
    <cellStyle name="Связанная ячейка 44" xfId="24955"/>
    <cellStyle name="Связанная ячейка 45" xfId="24956"/>
    <cellStyle name="Связанная ячейка 46" xfId="24957"/>
    <cellStyle name="Связанная ячейка 47" xfId="24958"/>
    <cellStyle name="Связанная ячейка 48" xfId="24959"/>
    <cellStyle name="Связанная ячейка 49" xfId="24960"/>
    <cellStyle name="Связанная ячейка 5" xfId="24961"/>
    <cellStyle name="Связанная ячейка 5 2" xfId="24962"/>
    <cellStyle name="Связанная ячейка 5 3" xfId="24963"/>
    <cellStyle name="Связанная ячейка 5 4" xfId="24964"/>
    <cellStyle name="Связанная ячейка 5 5" xfId="24965"/>
    <cellStyle name="Связанная ячейка 50" xfId="24966"/>
    <cellStyle name="Связанная ячейка 51" xfId="24967"/>
    <cellStyle name="Связанная ячейка 52" xfId="24968"/>
    <cellStyle name="Связанная ячейка 53" xfId="24969"/>
    <cellStyle name="Связанная ячейка 54" xfId="24970"/>
    <cellStyle name="Связанная ячейка 55" xfId="24971"/>
    <cellStyle name="Связанная ячейка 56" xfId="24972"/>
    <cellStyle name="Связанная ячейка 57" xfId="24973"/>
    <cellStyle name="Связанная ячейка 58" xfId="24974"/>
    <cellStyle name="Связанная ячейка 59" xfId="24975"/>
    <cellStyle name="Связанная ячейка 6" xfId="24976"/>
    <cellStyle name="Связанная ячейка 6 2" xfId="24977"/>
    <cellStyle name="Связанная ячейка 6 3" xfId="24978"/>
    <cellStyle name="Связанная ячейка 6 4" xfId="24979"/>
    <cellStyle name="Связанная ячейка 6 5" xfId="24980"/>
    <cellStyle name="Связанная ячейка 60" xfId="24981"/>
    <cellStyle name="Связанная ячейка 61" xfId="24982"/>
    <cellStyle name="Связанная ячейка 62" xfId="24983"/>
    <cellStyle name="Связанная ячейка 63" xfId="24984"/>
    <cellStyle name="Связанная ячейка 64" xfId="24985"/>
    <cellStyle name="Связанная ячейка 65" xfId="24986"/>
    <cellStyle name="Связанная ячейка 66" xfId="24987"/>
    <cellStyle name="Связанная ячейка 67" xfId="24988"/>
    <cellStyle name="Связанная ячейка 68" xfId="24989"/>
    <cellStyle name="Связанная ячейка 69" xfId="24990"/>
    <cellStyle name="Связанная ячейка 7" xfId="24991"/>
    <cellStyle name="Связанная ячейка 7 2" xfId="24992"/>
    <cellStyle name="Связанная ячейка 7 3" xfId="24993"/>
    <cellStyle name="Связанная ячейка 7 4" xfId="24994"/>
    <cellStyle name="Связанная ячейка 7 5" xfId="24995"/>
    <cellStyle name="Связанная ячейка 70" xfId="24996"/>
    <cellStyle name="Связанная ячейка 71" xfId="24997"/>
    <cellStyle name="Связанная ячейка 72" xfId="24998"/>
    <cellStyle name="Связанная ячейка 73" xfId="24999"/>
    <cellStyle name="Связанная ячейка 74" xfId="25000"/>
    <cellStyle name="Связанная ячейка 75" xfId="25001"/>
    <cellStyle name="Связанная ячейка 76" xfId="25002"/>
    <cellStyle name="Связанная ячейка 77" xfId="25003"/>
    <cellStyle name="Связанная ячейка 78" xfId="25004"/>
    <cellStyle name="Связанная ячейка 79" xfId="25005"/>
    <cellStyle name="Связанная ячейка 8" xfId="25006"/>
    <cellStyle name="Связанная ячейка 8 2" xfId="25007"/>
    <cellStyle name="Связанная ячейка 8 3" xfId="25008"/>
    <cellStyle name="Связанная ячейка 8 4" xfId="25009"/>
    <cellStyle name="Связанная ячейка 8 5" xfId="25010"/>
    <cellStyle name="Связанная ячейка 80" xfId="25011"/>
    <cellStyle name="Связанная ячейка 81" xfId="25012"/>
    <cellStyle name="Связанная ячейка 82" xfId="25013"/>
    <cellStyle name="Связанная ячейка 83" xfId="25014"/>
    <cellStyle name="Связанная ячейка 84" xfId="25015"/>
    <cellStyle name="Связанная ячейка 85" xfId="25016"/>
    <cellStyle name="Связанная ячейка 86" xfId="25017"/>
    <cellStyle name="Связанная ячейка 87" xfId="25018"/>
    <cellStyle name="Связанная ячейка 88" xfId="25019"/>
    <cellStyle name="Связанная ячейка 89" xfId="25020"/>
    <cellStyle name="Связанная ячейка 9" xfId="25021"/>
    <cellStyle name="Связанная ячейка 9 2" xfId="25022"/>
    <cellStyle name="Связанная ячейка 9 3" xfId="25023"/>
    <cellStyle name="Связанная ячейка 9 4" xfId="25024"/>
    <cellStyle name="Связанная ячейка 9 5" xfId="25025"/>
    <cellStyle name="Связанная ячейка 90" xfId="25026"/>
    <cellStyle name="Связанная ячейка 91" xfId="25027"/>
    <cellStyle name="Связанная ячейка 92" xfId="25028"/>
    <cellStyle name="Связанная ячейка 93" xfId="25029"/>
    <cellStyle name="Связанная ячейка 94" xfId="25030"/>
    <cellStyle name="Связанная ячейка 95" xfId="25031"/>
    <cellStyle name="Связанная ячейка 96" xfId="25032"/>
    <cellStyle name="Связанная ячейка 97" xfId="25033"/>
    <cellStyle name="Связанная ячейка 98" xfId="25034"/>
    <cellStyle name="Связанная ячейка 99" xfId="25035"/>
    <cellStyle name="Текст предупреждения" xfId="25036" builtinId="11" customBuiltin="1"/>
    <cellStyle name="Текст предупреждения 10" xfId="25037"/>
    <cellStyle name="Текст предупреждения 100" xfId="25038"/>
    <cellStyle name="Текст предупреждения 101" xfId="25039"/>
    <cellStyle name="Текст предупреждения 102" xfId="25040"/>
    <cellStyle name="Текст предупреждения 103" xfId="25041"/>
    <cellStyle name="Текст предупреждения 104" xfId="25042"/>
    <cellStyle name="Текст предупреждения 105" xfId="25043"/>
    <cellStyle name="Текст предупреждения 106" xfId="25044"/>
    <cellStyle name="Текст предупреждения 107" xfId="25045"/>
    <cellStyle name="Текст предупреждения 108" xfId="25046"/>
    <cellStyle name="Текст предупреждения 109" xfId="25047"/>
    <cellStyle name="Текст предупреждения 11" xfId="25048"/>
    <cellStyle name="Текст предупреждения 110" xfId="25049"/>
    <cellStyle name="Текст предупреждения 111" xfId="25050"/>
    <cellStyle name="Текст предупреждения 112" xfId="25051"/>
    <cellStyle name="Текст предупреждения 113" xfId="25052"/>
    <cellStyle name="Текст предупреждения 12" xfId="25053"/>
    <cellStyle name="Текст предупреждения 13" xfId="25054"/>
    <cellStyle name="Текст предупреждения 14" xfId="25055"/>
    <cellStyle name="Текст предупреждения 15" xfId="25056"/>
    <cellStyle name="Текст предупреждения 16" xfId="25057"/>
    <cellStyle name="Текст предупреждения 17" xfId="25058"/>
    <cellStyle name="Текст предупреждения 18" xfId="25059"/>
    <cellStyle name="Текст предупреждения 19" xfId="25060"/>
    <cellStyle name="Текст предупреждения 2" xfId="25061"/>
    <cellStyle name="Текст предупреждения 2 2" xfId="25062"/>
    <cellStyle name="Текст предупреждения 2 3" xfId="25063"/>
    <cellStyle name="Текст предупреждения 2 4" xfId="25064"/>
    <cellStyle name="Текст предупреждения 2 5" xfId="25065"/>
    <cellStyle name="Текст предупреждения 20" xfId="25066"/>
    <cellStyle name="Текст предупреждения 21" xfId="25067"/>
    <cellStyle name="Текст предупреждения 22" xfId="25068"/>
    <cellStyle name="Текст предупреждения 23" xfId="25069"/>
    <cellStyle name="Текст предупреждения 24" xfId="25070"/>
    <cellStyle name="Текст предупреждения 25" xfId="25071"/>
    <cellStyle name="Текст предупреждения 26" xfId="25072"/>
    <cellStyle name="Текст предупреждения 27" xfId="25073"/>
    <cellStyle name="Текст предупреждения 28" xfId="25074"/>
    <cellStyle name="Текст предупреждения 29" xfId="25075"/>
    <cellStyle name="Текст предупреждения 3" xfId="25076"/>
    <cellStyle name="Текст предупреждения 3 2" xfId="25077"/>
    <cellStyle name="Текст предупреждения 3 3" xfId="25078"/>
    <cellStyle name="Текст предупреждения 3 4" xfId="25079"/>
    <cellStyle name="Текст предупреждения 3 5" xfId="25080"/>
    <cellStyle name="Текст предупреждения 30" xfId="25081"/>
    <cellStyle name="Текст предупреждения 31" xfId="25082"/>
    <cellStyle name="Текст предупреждения 32" xfId="25083"/>
    <cellStyle name="Текст предупреждения 33" xfId="25084"/>
    <cellStyle name="Текст предупреждения 34" xfId="25085"/>
    <cellStyle name="Текст предупреждения 35" xfId="25086"/>
    <cellStyle name="Текст предупреждения 36" xfId="25087"/>
    <cellStyle name="Текст предупреждения 37" xfId="25088"/>
    <cellStyle name="Текст предупреждения 38" xfId="25089"/>
    <cellStyle name="Текст предупреждения 39" xfId="25090"/>
    <cellStyle name="Текст предупреждения 4" xfId="25091"/>
    <cellStyle name="Текст предупреждения 4 2" xfId="25092"/>
    <cellStyle name="Текст предупреждения 4 3" xfId="25093"/>
    <cellStyle name="Текст предупреждения 4 4" xfId="25094"/>
    <cellStyle name="Текст предупреждения 4 5" xfId="25095"/>
    <cellStyle name="Текст предупреждения 40" xfId="25096"/>
    <cellStyle name="Текст предупреждения 41" xfId="25097"/>
    <cellStyle name="Текст предупреждения 42" xfId="25098"/>
    <cellStyle name="Текст предупреждения 43" xfId="25099"/>
    <cellStyle name="Текст предупреждения 44" xfId="25100"/>
    <cellStyle name="Текст предупреждения 45" xfId="25101"/>
    <cellStyle name="Текст предупреждения 46" xfId="25102"/>
    <cellStyle name="Текст предупреждения 47" xfId="25103"/>
    <cellStyle name="Текст предупреждения 48" xfId="25104"/>
    <cellStyle name="Текст предупреждения 49" xfId="25105"/>
    <cellStyle name="Текст предупреждения 5" xfId="25106"/>
    <cellStyle name="Текст предупреждения 5 2" xfId="25107"/>
    <cellStyle name="Текст предупреждения 5 3" xfId="25108"/>
    <cellStyle name="Текст предупреждения 5 4" xfId="25109"/>
    <cellStyle name="Текст предупреждения 5 5" xfId="25110"/>
    <cellStyle name="Текст предупреждения 50" xfId="25111"/>
    <cellStyle name="Текст предупреждения 51" xfId="25112"/>
    <cellStyle name="Текст предупреждения 52" xfId="25113"/>
    <cellStyle name="Текст предупреждения 53" xfId="25114"/>
    <cellStyle name="Текст предупреждения 54" xfId="25115"/>
    <cellStyle name="Текст предупреждения 55" xfId="25116"/>
    <cellStyle name="Текст предупреждения 56" xfId="25117"/>
    <cellStyle name="Текст предупреждения 57" xfId="25118"/>
    <cellStyle name="Текст предупреждения 58" xfId="25119"/>
    <cellStyle name="Текст предупреждения 59" xfId="25120"/>
    <cellStyle name="Текст предупреждения 6" xfId="25121"/>
    <cellStyle name="Текст предупреждения 6 2" xfId="25122"/>
    <cellStyle name="Текст предупреждения 6 3" xfId="25123"/>
    <cellStyle name="Текст предупреждения 6 4" xfId="25124"/>
    <cellStyle name="Текст предупреждения 6 5" xfId="25125"/>
    <cellStyle name="Текст предупреждения 60" xfId="25126"/>
    <cellStyle name="Текст предупреждения 61" xfId="25127"/>
    <cellStyle name="Текст предупреждения 62" xfId="25128"/>
    <cellStyle name="Текст предупреждения 63" xfId="25129"/>
    <cellStyle name="Текст предупреждения 64" xfId="25130"/>
    <cellStyle name="Текст предупреждения 65" xfId="25131"/>
    <cellStyle name="Текст предупреждения 66" xfId="25132"/>
    <cellStyle name="Текст предупреждения 67" xfId="25133"/>
    <cellStyle name="Текст предупреждения 68" xfId="25134"/>
    <cellStyle name="Текст предупреждения 69" xfId="25135"/>
    <cellStyle name="Текст предупреждения 7" xfId="25136"/>
    <cellStyle name="Текст предупреждения 7 2" xfId="25137"/>
    <cellStyle name="Текст предупреждения 7 3" xfId="25138"/>
    <cellStyle name="Текст предупреждения 7 4" xfId="25139"/>
    <cellStyle name="Текст предупреждения 7 5" xfId="25140"/>
    <cellStyle name="Текст предупреждения 70" xfId="25141"/>
    <cellStyle name="Текст предупреждения 71" xfId="25142"/>
    <cellStyle name="Текст предупреждения 72" xfId="25143"/>
    <cellStyle name="Текст предупреждения 73" xfId="25144"/>
    <cellStyle name="Текст предупреждения 74" xfId="25145"/>
    <cellStyle name="Текст предупреждения 75" xfId="25146"/>
    <cellStyle name="Текст предупреждения 76" xfId="25147"/>
    <cellStyle name="Текст предупреждения 77" xfId="25148"/>
    <cellStyle name="Текст предупреждения 78" xfId="25149"/>
    <cellStyle name="Текст предупреждения 79" xfId="25150"/>
    <cellStyle name="Текст предупреждения 8" xfId="25151"/>
    <cellStyle name="Текст предупреждения 8 2" xfId="25152"/>
    <cellStyle name="Текст предупреждения 8 3" xfId="25153"/>
    <cellStyle name="Текст предупреждения 8 4" xfId="25154"/>
    <cellStyle name="Текст предупреждения 8 5" xfId="25155"/>
    <cellStyle name="Текст предупреждения 80" xfId="25156"/>
    <cellStyle name="Текст предупреждения 81" xfId="25157"/>
    <cellStyle name="Текст предупреждения 82" xfId="25158"/>
    <cellStyle name="Текст предупреждения 83" xfId="25159"/>
    <cellStyle name="Текст предупреждения 84" xfId="25160"/>
    <cellStyle name="Текст предупреждения 85" xfId="25161"/>
    <cellStyle name="Текст предупреждения 86" xfId="25162"/>
    <cellStyle name="Текст предупреждения 87" xfId="25163"/>
    <cellStyle name="Текст предупреждения 88" xfId="25164"/>
    <cellStyle name="Текст предупреждения 89" xfId="25165"/>
    <cellStyle name="Текст предупреждения 9" xfId="25166"/>
    <cellStyle name="Текст предупреждения 9 2" xfId="25167"/>
    <cellStyle name="Текст предупреждения 9 3" xfId="25168"/>
    <cellStyle name="Текст предупреждения 9 4" xfId="25169"/>
    <cellStyle name="Текст предупреждения 9 5" xfId="25170"/>
    <cellStyle name="Текст предупреждения 90" xfId="25171"/>
    <cellStyle name="Текст предупреждения 91" xfId="25172"/>
    <cellStyle name="Текст предупреждения 92" xfId="25173"/>
    <cellStyle name="Текст предупреждения 93" xfId="25174"/>
    <cellStyle name="Текст предупреждения 94" xfId="25175"/>
    <cellStyle name="Текст предупреждения 95" xfId="25176"/>
    <cellStyle name="Текст предупреждения 96" xfId="25177"/>
    <cellStyle name="Текст предупреждения 97" xfId="25178"/>
    <cellStyle name="Текст предупреждения 98" xfId="25179"/>
    <cellStyle name="Текст предупреждения 99" xfId="25180"/>
    <cellStyle name="Финансовый" xfId="25332" builtinId="3"/>
    <cellStyle name="Финансовый 10" xfId="25181"/>
    <cellStyle name="Финансовый 2" xfId="25182"/>
    <cellStyle name="Финансовый 4 2" xfId="25183"/>
    <cellStyle name="Финансовый 4 3" xfId="25184"/>
    <cellStyle name="Финансовый 4 4" xfId="25185"/>
    <cellStyle name="Финансовый 4 5" xfId="25186"/>
    <cellStyle name="Хороший" xfId="25187" builtinId="26" customBuiltin="1"/>
    <cellStyle name="Хороший 10" xfId="25188"/>
    <cellStyle name="Хороший 100" xfId="25189"/>
    <cellStyle name="Хороший 101" xfId="25190"/>
    <cellStyle name="Хороший 102" xfId="25191"/>
    <cellStyle name="Хороший 103" xfId="25192"/>
    <cellStyle name="Хороший 104" xfId="25193"/>
    <cellStyle name="Хороший 105" xfId="25194"/>
    <cellStyle name="Хороший 106" xfId="25195"/>
    <cellStyle name="Хороший 107" xfId="25196"/>
    <cellStyle name="Хороший 108" xfId="25197"/>
    <cellStyle name="Хороший 109" xfId="25198"/>
    <cellStyle name="Хороший 11" xfId="25199"/>
    <cellStyle name="Хороший 110" xfId="25200"/>
    <cellStyle name="Хороший 111" xfId="25201"/>
    <cellStyle name="Хороший 112" xfId="25202"/>
    <cellStyle name="Хороший 113" xfId="25203"/>
    <cellStyle name="Хороший 12" xfId="25204"/>
    <cellStyle name="Хороший 13" xfId="25205"/>
    <cellStyle name="Хороший 14" xfId="25206"/>
    <cellStyle name="Хороший 15" xfId="25207"/>
    <cellStyle name="Хороший 16" xfId="25208"/>
    <cellStyle name="Хороший 17" xfId="25209"/>
    <cellStyle name="Хороший 18" xfId="25210"/>
    <cellStyle name="Хороший 19" xfId="25211"/>
    <cellStyle name="Хороший 2" xfId="25212"/>
    <cellStyle name="Хороший 2 2" xfId="25213"/>
    <cellStyle name="Хороший 2 3" xfId="25214"/>
    <cellStyle name="Хороший 2 4" xfId="25215"/>
    <cellStyle name="Хороший 2 5" xfId="25216"/>
    <cellStyle name="Хороший 20" xfId="25217"/>
    <cellStyle name="Хороший 21" xfId="25218"/>
    <cellStyle name="Хороший 22" xfId="25219"/>
    <cellStyle name="Хороший 23" xfId="25220"/>
    <cellStyle name="Хороший 24" xfId="25221"/>
    <cellStyle name="Хороший 25" xfId="25222"/>
    <cellStyle name="Хороший 26" xfId="25223"/>
    <cellStyle name="Хороший 27" xfId="25224"/>
    <cellStyle name="Хороший 28" xfId="25225"/>
    <cellStyle name="Хороший 29" xfId="25226"/>
    <cellStyle name="Хороший 3" xfId="25227"/>
    <cellStyle name="Хороший 3 2" xfId="25228"/>
    <cellStyle name="Хороший 3 3" xfId="25229"/>
    <cellStyle name="Хороший 3 4" xfId="25230"/>
    <cellStyle name="Хороший 3 5" xfId="25231"/>
    <cellStyle name="Хороший 30" xfId="25232"/>
    <cellStyle name="Хороший 31" xfId="25233"/>
    <cellStyle name="Хороший 32" xfId="25234"/>
    <cellStyle name="Хороший 33" xfId="25235"/>
    <cellStyle name="Хороший 34" xfId="25236"/>
    <cellStyle name="Хороший 35" xfId="25237"/>
    <cellStyle name="Хороший 36" xfId="25238"/>
    <cellStyle name="Хороший 37" xfId="25239"/>
    <cellStyle name="Хороший 38" xfId="25240"/>
    <cellStyle name="Хороший 39" xfId="25241"/>
    <cellStyle name="Хороший 4" xfId="25242"/>
    <cellStyle name="Хороший 4 2" xfId="25243"/>
    <cellStyle name="Хороший 4 3" xfId="25244"/>
    <cellStyle name="Хороший 4 4" xfId="25245"/>
    <cellStyle name="Хороший 4 5" xfId="25246"/>
    <cellStyle name="Хороший 40" xfId="25247"/>
    <cellStyle name="Хороший 41" xfId="25248"/>
    <cellStyle name="Хороший 42" xfId="25249"/>
    <cellStyle name="Хороший 43" xfId="25250"/>
    <cellStyle name="Хороший 44" xfId="25251"/>
    <cellStyle name="Хороший 45" xfId="25252"/>
    <cellStyle name="Хороший 46" xfId="25253"/>
    <cellStyle name="Хороший 47" xfId="25254"/>
    <cellStyle name="Хороший 48" xfId="25255"/>
    <cellStyle name="Хороший 49" xfId="25256"/>
    <cellStyle name="Хороший 5" xfId="25257"/>
    <cellStyle name="Хороший 5 2" xfId="25258"/>
    <cellStyle name="Хороший 5 3" xfId="25259"/>
    <cellStyle name="Хороший 5 4" xfId="25260"/>
    <cellStyle name="Хороший 5 5" xfId="25261"/>
    <cellStyle name="Хороший 50" xfId="25262"/>
    <cellStyle name="Хороший 51" xfId="25263"/>
    <cellStyle name="Хороший 52" xfId="25264"/>
    <cellStyle name="Хороший 53" xfId="25265"/>
    <cellStyle name="Хороший 54" xfId="25266"/>
    <cellStyle name="Хороший 55" xfId="25267"/>
    <cellStyle name="Хороший 56" xfId="25268"/>
    <cellStyle name="Хороший 57" xfId="25269"/>
    <cellStyle name="Хороший 58" xfId="25270"/>
    <cellStyle name="Хороший 59" xfId="25271"/>
    <cellStyle name="Хороший 6" xfId="25272"/>
    <cellStyle name="Хороший 6 2" xfId="25273"/>
    <cellStyle name="Хороший 6 3" xfId="25274"/>
    <cellStyle name="Хороший 6 4" xfId="25275"/>
    <cellStyle name="Хороший 6 5" xfId="25276"/>
    <cellStyle name="Хороший 60" xfId="25277"/>
    <cellStyle name="Хороший 61" xfId="25278"/>
    <cellStyle name="Хороший 62" xfId="25279"/>
    <cellStyle name="Хороший 63" xfId="25280"/>
    <cellStyle name="Хороший 64" xfId="25281"/>
    <cellStyle name="Хороший 65" xfId="25282"/>
    <cellStyle name="Хороший 66" xfId="25283"/>
    <cellStyle name="Хороший 67" xfId="25284"/>
    <cellStyle name="Хороший 68" xfId="25285"/>
    <cellStyle name="Хороший 69" xfId="25286"/>
    <cellStyle name="Хороший 7" xfId="25287"/>
    <cellStyle name="Хороший 7 2" xfId="25288"/>
    <cellStyle name="Хороший 7 3" xfId="25289"/>
    <cellStyle name="Хороший 7 4" xfId="25290"/>
    <cellStyle name="Хороший 7 5" xfId="25291"/>
    <cellStyle name="Хороший 70" xfId="25292"/>
    <cellStyle name="Хороший 71" xfId="25293"/>
    <cellStyle name="Хороший 72" xfId="25294"/>
    <cellStyle name="Хороший 73" xfId="25295"/>
    <cellStyle name="Хороший 74" xfId="25296"/>
    <cellStyle name="Хороший 75" xfId="25297"/>
    <cellStyle name="Хороший 76" xfId="25298"/>
    <cellStyle name="Хороший 77" xfId="25299"/>
    <cellStyle name="Хороший 78" xfId="25300"/>
    <cellStyle name="Хороший 79" xfId="25301"/>
    <cellStyle name="Хороший 8" xfId="25302"/>
    <cellStyle name="Хороший 8 2" xfId="25303"/>
    <cellStyle name="Хороший 8 3" xfId="25304"/>
    <cellStyle name="Хороший 8 4" xfId="25305"/>
    <cellStyle name="Хороший 8 5" xfId="25306"/>
    <cellStyle name="Хороший 80" xfId="25307"/>
    <cellStyle name="Хороший 81" xfId="25308"/>
    <cellStyle name="Хороший 82" xfId="25309"/>
    <cellStyle name="Хороший 83" xfId="25310"/>
    <cellStyle name="Хороший 84" xfId="25311"/>
    <cellStyle name="Хороший 85" xfId="25312"/>
    <cellStyle name="Хороший 86" xfId="25313"/>
    <cellStyle name="Хороший 87" xfId="25314"/>
    <cellStyle name="Хороший 88" xfId="25315"/>
    <cellStyle name="Хороший 89" xfId="25316"/>
    <cellStyle name="Хороший 9" xfId="25317"/>
    <cellStyle name="Хороший 9 2" xfId="25318"/>
    <cellStyle name="Хороший 9 3" xfId="25319"/>
    <cellStyle name="Хороший 9 4" xfId="25320"/>
    <cellStyle name="Хороший 9 5" xfId="25321"/>
    <cellStyle name="Хороший 90" xfId="25322"/>
    <cellStyle name="Хороший 91" xfId="25323"/>
    <cellStyle name="Хороший 92" xfId="25324"/>
    <cellStyle name="Хороший 93" xfId="25325"/>
    <cellStyle name="Хороший 94" xfId="25326"/>
    <cellStyle name="Хороший 95" xfId="25327"/>
    <cellStyle name="Хороший 96" xfId="25328"/>
    <cellStyle name="Хороший 97" xfId="25329"/>
    <cellStyle name="Хороший 98" xfId="25330"/>
    <cellStyle name="Хороший 99" xfId="2533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5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6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4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8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!%20(1)_&#1052;&#1077;&#1076;&#1074;&#1077;&#1076;&#1077;&#1074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08%20&#1040;&#1085;&#1072;&#1083;&#1080;&#1079;%20&#1092;&#1080;&#1085;%20&#1087;&#1086;&#1084;&#1086;&#1097;&#1080;_01%2007%202022!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-MosYV/AppData/Local/Temp/bat/&#1040;&#1085;&#1072;&#1083;&#1080;&#1079;%20&#1092;&#1080;&#1085;%20&#1087;&#1086;&#1084;&#1086;&#1097;&#1080;_01%2007%202022(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3">
          <cell r="B13">
            <v>224004.92269000004</v>
          </cell>
        </row>
        <row r="14">
          <cell r="B14">
            <v>14733.36744</v>
          </cell>
          <cell r="C14">
            <v>73.623000000000005</v>
          </cell>
        </row>
      </sheetData>
      <sheetData sheetId="2">
        <row r="11">
          <cell r="B11">
            <v>385628.64800000016</v>
          </cell>
        </row>
        <row r="12">
          <cell r="B12">
            <v>1700.4</v>
          </cell>
          <cell r="C12">
            <v>774.04198000000008</v>
          </cell>
        </row>
      </sheetData>
      <sheetData sheetId="3">
        <row r="13">
          <cell r="B13">
            <v>0</v>
          </cell>
        </row>
        <row r="14">
          <cell r="B14">
            <v>22.463999999999999</v>
          </cell>
          <cell r="C14">
            <v>11.231999999999999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19">
          <cell r="B119">
            <v>123845.78483999999</v>
          </cell>
          <cell r="C119">
            <v>44619.09618</v>
          </cell>
        </row>
        <row r="120">
          <cell r="B120">
            <v>13707.087299999999</v>
          </cell>
          <cell r="C120">
            <v>494.57934</v>
          </cell>
        </row>
      </sheetData>
      <sheetData sheetId="2">
        <row r="117">
          <cell r="B117">
            <v>184300.41852000001</v>
          </cell>
          <cell r="C117">
            <v>120973.67488000001</v>
          </cell>
        </row>
        <row r="118">
          <cell r="B118">
            <v>565.4</v>
          </cell>
          <cell r="C118">
            <v>226.80014999999997</v>
          </cell>
        </row>
      </sheetData>
      <sheetData sheetId="3">
        <row r="87">
          <cell r="B87">
            <v>10000</v>
          </cell>
          <cell r="C87">
            <v>10000</v>
          </cell>
        </row>
        <row r="88">
          <cell r="B88">
            <v>49064.161970000001</v>
          </cell>
          <cell r="C88">
            <v>16620.580869999998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26">
          <cell r="B126">
            <v>190490.73963999999</v>
          </cell>
          <cell r="C126">
            <v>116166.14111</v>
          </cell>
        </row>
        <row r="127">
          <cell r="B127">
            <v>27881.452660000003</v>
          </cell>
          <cell r="C127">
            <v>2461.4496399999998</v>
          </cell>
        </row>
      </sheetData>
      <sheetData sheetId="2">
        <row r="123">
          <cell r="B123">
            <v>182553.35000000003</v>
          </cell>
          <cell r="C123">
            <v>110241.37120000001</v>
          </cell>
        </row>
        <row r="124">
          <cell r="B124">
            <v>1118.2</v>
          </cell>
          <cell r="C124">
            <v>452.70995999999991</v>
          </cell>
        </row>
      </sheetData>
      <sheetData sheetId="3">
        <row r="94">
          <cell r="B94">
            <v>0</v>
          </cell>
          <cell r="C94">
            <v>0</v>
          </cell>
        </row>
        <row r="95">
          <cell r="B95">
            <v>982.8</v>
          </cell>
          <cell r="C95">
            <v>491.47999999999996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38">
          <cell r="B138">
            <v>332282.12219000002</v>
          </cell>
          <cell r="C138">
            <v>102031.73963</v>
          </cell>
        </row>
        <row r="139">
          <cell r="B139">
            <v>6150.4973300000011</v>
          </cell>
          <cell r="C139">
            <v>891.78382999999997</v>
          </cell>
        </row>
      </sheetData>
      <sheetData sheetId="2">
        <row r="135">
          <cell r="B135">
            <v>274404.59100000001</v>
          </cell>
          <cell r="C135">
            <v>168968.94012999997</v>
          </cell>
        </row>
        <row r="136">
          <cell r="B136">
            <v>1469.1999999999998</v>
          </cell>
          <cell r="C136">
            <v>764.05399999999986</v>
          </cell>
        </row>
      </sheetData>
      <sheetData sheetId="3">
        <row r="105">
          <cell r="B105">
            <v>0</v>
          </cell>
          <cell r="C105">
            <v>0</v>
          </cell>
        </row>
        <row r="106">
          <cell r="B106">
            <v>789.36</v>
          </cell>
          <cell r="C106">
            <v>432.12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59">
          <cell r="B159">
            <v>22860.933840000002</v>
          </cell>
          <cell r="C159">
            <v>8440.113870000001</v>
          </cell>
        </row>
        <row r="160">
          <cell r="B160">
            <v>37871.672620000005</v>
          </cell>
          <cell r="C160">
            <v>299.49299999999999</v>
          </cell>
        </row>
      </sheetData>
      <sheetData sheetId="2">
        <row r="156">
          <cell r="B156">
            <v>101018.14865999999</v>
          </cell>
          <cell r="C156">
            <v>65372.140910000002</v>
          </cell>
        </row>
        <row r="157">
          <cell r="B157">
            <v>784</v>
          </cell>
          <cell r="C157">
            <v>392.39856000000003</v>
          </cell>
        </row>
      </sheetData>
      <sheetData sheetId="3">
        <row r="125">
          <cell r="B125">
            <v>3900</v>
          </cell>
          <cell r="C125">
            <v>3900</v>
          </cell>
        </row>
        <row r="126">
          <cell r="B126">
            <v>0</v>
          </cell>
          <cell r="C126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67">
          <cell r="B167">
            <v>1557868.2216299996</v>
          </cell>
          <cell r="C167">
            <v>650110.52153000003</v>
          </cell>
        </row>
      </sheetData>
      <sheetData sheetId="2">
        <row r="165">
          <cell r="B165">
            <v>2104611.6859999998</v>
          </cell>
          <cell r="C165">
            <v>1351852.9481100002</v>
          </cell>
        </row>
      </sheetData>
      <sheetData sheetId="3">
        <row r="128">
          <cell r="B128">
            <v>1111177.67276</v>
          </cell>
          <cell r="C128">
            <v>569321.63979000004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68">
          <cell r="B168">
            <v>883457.42453999992</v>
          </cell>
          <cell r="C168">
            <v>161609.24704000002</v>
          </cell>
        </row>
      </sheetData>
      <sheetData sheetId="2">
        <row r="166">
          <cell r="B166">
            <v>660906.14961000008</v>
          </cell>
          <cell r="C166">
            <v>405750.22146000009</v>
          </cell>
        </row>
      </sheetData>
      <sheetData sheetId="3">
        <row r="129">
          <cell r="B129">
            <v>56784.719899999996</v>
          </cell>
          <cell r="C129">
            <v>44231.439330000001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69">
          <cell r="B169">
            <v>187271.14023999998</v>
          </cell>
          <cell r="C169">
            <v>72326.572120000012</v>
          </cell>
        </row>
      </sheetData>
      <sheetData sheetId="2">
        <row r="167">
          <cell r="B167">
            <v>271193.57999999996</v>
          </cell>
          <cell r="C167">
            <v>161638.38998000001</v>
          </cell>
        </row>
      </sheetData>
      <sheetData sheetId="3">
        <row r="130">
          <cell r="B130">
            <v>0</v>
          </cell>
          <cell r="C130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/>
      <sheetData sheetId="1">
        <row r="24">
          <cell r="B24">
            <v>188059.91251999998</v>
          </cell>
          <cell r="C24">
            <v>23905.786770000002</v>
          </cell>
        </row>
        <row r="25">
          <cell r="B25">
            <v>1399.89499</v>
          </cell>
          <cell r="C25">
            <v>0</v>
          </cell>
        </row>
      </sheetData>
      <sheetData sheetId="2">
        <row r="22">
          <cell r="B22">
            <v>256063.55430000002</v>
          </cell>
          <cell r="C22">
            <v>160758.64050000001</v>
          </cell>
        </row>
        <row r="23">
          <cell r="B23">
            <v>1807.6000000000004</v>
          </cell>
          <cell r="C23">
            <v>833.58571000000006</v>
          </cell>
        </row>
      </sheetData>
      <sheetData sheetId="3">
        <row r="20">
          <cell r="B20">
            <v>11175.181</v>
          </cell>
          <cell r="C20">
            <v>5587.5905000000002</v>
          </cell>
        </row>
        <row r="21">
          <cell r="B21">
            <v>31.2</v>
          </cell>
          <cell r="C21">
            <v>15.6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34">
          <cell r="B34">
            <v>574218.37830999994</v>
          </cell>
          <cell r="C34">
            <v>215480.33130000002</v>
          </cell>
        </row>
        <row r="35">
          <cell r="B35">
            <v>59485.966249999998</v>
          </cell>
          <cell r="C35">
            <v>3797.4066199999997</v>
          </cell>
        </row>
      </sheetData>
      <sheetData sheetId="2">
        <row r="35">
          <cell r="B35">
            <v>524435.0281</v>
          </cell>
          <cell r="C35">
            <v>324951.98393999995</v>
          </cell>
        </row>
        <row r="36">
          <cell r="B36">
            <v>2041</v>
          </cell>
          <cell r="C36">
            <v>885.98800000000006</v>
          </cell>
        </row>
      </sheetData>
      <sheetData sheetId="3">
        <row r="32">
          <cell r="B32">
            <v>0</v>
          </cell>
          <cell r="C32">
            <v>0</v>
          </cell>
        </row>
        <row r="33">
          <cell r="B33">
            <v>43883.30272</v>
          </cell>
          <cell r="C33">
            <v>41636.579519999999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46">
          <cell r="B46">
            <v>62957.783019999988</v>
          </cell>
          <cell r="C46">
            <v>36869.566600000006</v>
          </cell>
        </row>
        <row r="47">
          <cell r="B47">
            <v>26268.344109999998</v>
          </cell>
          <cell r="C47">
            <v>0</v>
          </cell>
        </row>
      </sheetData>
      <sheetData sheetId="2">
        <row r="47">
          <cell r="B47">
            <v>166236.62147000004</v>
          </cell>
          <cell r="C47">
            <v>101586.12492999999</v>
          </cell>
        </row>
        <row r="48">
          <cell r="B48">
            <v>1233.8</v>
          </cell>
          <cell r="C48">
            <v>579.35943999999995</v>
          </cell>
        </row>
      </sheetData>
      <sheetData sheetId="3">
        <row r="42">
          <cell r="B42">
            <v>0</v>
          </cell>
          <cell r="C42">
            <v>0</v>
          </cell>
        </row>
        <row r="43">
          <cell r="B43">
            <v>17109.761000000002</v>
          </cell>
          <cell r="C43">
            <v>8554.8805000000011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57">
          <cell r="B57">
            <v>56921.835070000008</v>
          </cell>
        </row>
        <row r="58">
          <cell r="B58">
            <v>24157.367960000003</v>
          </cell>
        </row>
        <row r="148">
          <cell r="B148">
            <v>42321.060749999997</v>
          </cell>
        </row>
        <row r="149">
          <cell r="B149">
            <v>22635.126789999995</v>
          </cell>
        </row>
      </sheetData>
      <sheetData sheetId="2">
        <row r="59">
          <cell r="B59">
            <v>197352.14428999997</v>
          </cell>
        </row>
        <row r="60">
          <cell r="B60">
            <v>1006.8</v>
          </cell>
        </row>
        <row r="146">
          <cell r="B146">
            <v>379174.239</v>
          </cell>
        </row>
        <row r="147">
          <cell r="B147">
            <v>1242.2</v>
          </cell>
        </row>
      </sheetData>
      <sheetData sheetId="3">
        <row r="48">
          <cell r="B48">
            <v>0</v>
          </cell>
        </row>
        <row r="49">
          <cell r="B49">
            <v>274.55999999999995</v>
          </cell>
        </row>
        <row r="116">
          <cell r="B116">
            <v>10000</v>
          </cell>
        </row>
        <row r="117">
          <cell r="B117">
            <v>62037.9254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69">
          <cell r="B69">
            <v>253019.63345000002</v>
          </cell>
          <cell r="C69">
            <v>92610.916100000002</v>
          </cell>
        </row>
        <row r="70">
          <cell r="B70">
            <v>25491.91905</v>
          </cell>
          <cell r="C70">
            <v>1873.0955800000002</v>
          </cell>
        </row>
      </sheetData>
      <sheetData sheetId="2">
        <row r="70">
          <cell r="B70">
            <v>294406.92099999997</v>
          </cell>
          <cell r="C70">
            <v>189080.11639000001</v>
          </cell>
        </row>
        <row r="71">
          <cell r="B71">
            <v>1135</v>
          </cell>
          <cell r="C71">
            <v>521.64343000000008</v>
          </cell>
        </row>
      </sheetData>
      <sheetData sheetId="3">
        <row r="56">
          <cell r="B56">
            <v>0</v>
          </cell>
          <cell r="C56">
            <v>0</v>
          </cell>
        </row>
        <row r="57">
          <cell r="B57">
            <v>218.4</v>
          </cell>
          <cell r="C57">
            <v>109.2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78">
          <cell r="B78">
            <v>406790.06164000003</v>
          </cell>
          <cell r="C78">
            <v>305962.84383000003</v>
          </cell>
        </row>
        <row r="79">
          <cell r="B79">
            <v>90435.13556000001</v>
          </cell>
          <cell r="C79">
            <v>9000.6625800000002</v>
          </cell>
        </row>
      </sheetData>
      <sheetData sheetId="2">
        <row r="78">
          <cell r="B78">
            <v>930908.04793999984</v>
          </cell>
          <cell r="C78">
            <v>580288.98895999999</v>
          </cell>
        </row>
        <row r="79">
          <cell r="B79">
            <v>3281</v>
          </cell>
          <cell r="C79">
            <v>1551.8432599999999</v>
          </cell>
        </row>
      </sheetData>
      <sheetData sheetId="3">
        <row r="62">
          <cell r="B62">
            <v>0</v>
          </cell>
          <cell r="C62">
            <v>0</v>
          </cell>
        </row>
        <row r="63">
          <cell r="B63">
            <v>25040.569879999999</v>
          </cell>
          <cell r="C63">
            <v>10917.527040000001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99">
          <cell r="B99">
            <v>266088.79499000002</v>
          </cell>
          <cell r="C99">
            <v>82842.565020000009</v>
          </cell>
        </row>
        <row r="100">
          <cell r="B100">
            <v>18413.940380000004</v>
          </cell>
          <cell r="C100">
            <v>0</v>
          </cell>
        </row>
      </sheetData>
      <sheetData sheetId="2">
        <row r="98">
          <cell r="B98">
            <v>340732.46664999996</v>
          </cell>
          <cell r="C98">
            <v>209946.17254000006</v>
          </cell>
        </row>
        <row r="99">
          <cell r="B99">
            <v>1580.6</v>
          </cell>
          <cell r="C99">
            <v>567.72019</v>
          </cell>
        </row>
      </sheetData>
      <sheetData sheetId="3">
        <row r="76">
          <cell r="B76">
            <v>0</v>
          </cell>
          <cell r="C76">
            <v>0</v>
          </cell>
        </row>
        <row r="77">
          <cell r="B77">
            <v>111.696</v>
          </cell>
          <cell r="C77">
            <v>55.847999999999999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и "/>
      <sheetName val="субсидии "/>
      <sheetName val="субвенции"/>
      <sheetName val=" иные "/>
      <sheetName val="Лист1"/>
      <sheetName val="Лист2"/>
      <sheetName val="Лист3"/>
      <sheetName val="Лист4"/>
    </sheetNames>
    <sheetDataSet>
      <sheetData sheetId="0" refreshError="1"/>
      <sheetData sheetId="1">
        <row r="111">
          <cell r="B111">
            <v>143238.64343999999</v>
          </cell>
          <cell r="C111">
            <v>49608.548549999992</v>
          </cell>
        </row>
        <row r="112">
          <cell r="B112">
            <v>26991.399279999998</v>
          </cell>
          <cell r="C112">
            <v>3122.8633</v>
          </cell>
        </row>
      </sheetData>
      <sheetData sheetId="2">
        <row r="110">
          <cell r="B110">
            <v>191607.55866000001</v>
          </cell>
          <cell r="C110">
            <v>116615.22968</v>
          </cell>
        </row>
        <row r="111">
          <cell r="B111">
            <v>792.4</v>
          </cell>
          <cell r="C111">
            <v>257.60995000000003</v>
          </cell>
        </row>
      </sheetData>
      <sheetData sheetId="3"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U58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:D3"/>
    </sheetView>
  </sheetViews>
  <sheetFormatPr defaultRowHeight="13.5" customHeight="1"/>
  <cols>
    <col min="1" max="1" width="18.140625" style="3" customWidth="1"/>
    <col min="2" max="2" width="19.85546875" style="3" customWidth="1"/>
    <col min="3" max="3" width="17.7109375" style="3" customWidth="1"/>
    <col min="4" max="4" width="10.7109375" style="3" customWidth="1"/>
    <col min="5" max="5" width="17.42578125" style="3" customWidth="1"/>
    <col min="6" max="6" width="19.85546875" style="3" customWidth="1"/>
    <col min="7" max="7" width="10.7109375" style="3" customWidth="1"/>
    <col min="8" max="8" width="14.85546875" style="3" customWidth="1"/>
    <col min="9" max="9" width="14.7109375" style="3" customWidth="1"/>
    <col min="10" max="10" width="10.7109375" style="3" customWidth="1"/>
    <col min="11" max="11" width="15.85546875" style="3" customWidth="1"/>
    <col min="12" max="13" width="14.140625" style="3" customWidth="1"/>
    <col min="14" max="14" width="13.28515625" style="3" hidden="1" customWidth="1"/>
    <col min="15" max="15" width="14.7109375" style="3" hidden="1" customWidth="1"/>
    <col min="16" max="16" width="14.140625" style="3" hidden="1" customWidth="1"/>
    <col min="17" max="17" width="13.28515625" style="3" hidden="1" customWidth="1"/>
    <col min="18" max="18" width="14.7109375" style="3" hidden="1" customWidth="1"/>
    <col min="19" max="20" width="14.140625" style="3" hidden="1" customWidth="1"/>
    <col min="21" max="21" width="14.7109375" style="3" hidden="1" customWidth="1"/>
    <col min="22" max="23" width="14.140625" style="3" hidden="1" customWidth="1"/>
    <col min="24" max="24" width="14.7109375" style="3" hidden="1" customWidth="1"/>
    <col min="25" max="25" width="14.140625" style="3" hidden="1" customWidth="1"/>
    <col min="26" max="26" width="15.85546875" style="3" customWidth="1"/>
    <col min="27" max="28" width="14.140625" style="3" customWidth="1"/>
    <col min="29" max="16384" width="9.140625" style="5"/>
  </cols>
  <sheetData>
    <row r="1" spans="1:28" ht="20.25" customHeight="1">
      <c r="A1" s="30" t="s">
        <v>445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5"/>
      <c r="AA1" s="5"/>
      <c r="AB1" s="5"/>
    </row>
    <row r="2" spans="1:28" s="10" customFormat="1" ht="15.75" customHeight="1">
      <c r="A2" s="37"/>
      <c r="B2" s="31" t="s">
        <v>216</v>
      </c>
      <c r="C2" s="32"/>
      <c r="D2" s="33"/>
      <c r="E2" s="31" t="s">
        <v>217</v>
      </c>
      <c r="F2" s="32"/>
      <c r="G2" s="33"/>
      <c r="H2" s="31" t="s">
        <v>213</v>
      </c>
      <c r="I2" s="32"/>
      <c r="J2" s="33"/>
      <c r="K2" s="31" t="s">
        <v>214</v>
      </c>
      <c r="L2" s="32"/>
      <c r="M2" s="33"/>
      <c r="N2" s="25" t="s">
        <v>329</v>
      </c>
      <c r="O2" s="25"/>
      <c r="P2" s="25"/>
      <c r="Q2" s="25" t="s">
        <v>329</v>
      </c>
      <c r="R2" s="25"/>
      <c r="S2" s="25"/>
      <c r="T2" s="25" t="s">
        <v>337</v>
      </c>
      <c r="U2" s="25"/>
      <c r="V2" s="25"/>
      <c r="W2" s="25" t="s">
        <v>335</v>
      </c>
      <c r="X2" s="25"/>
      <c r="Y2" s="25"/>
      <c r="Z2" s="25" t="s">
        <v>444</v>
      </c>
      <c r="AA2" s="25"/>
      <c r="AB2" s="25"/>
    </row>
    <row r="3" spans="1:28" s="10" customFormat="1" ht="36.75" customHeight="1">
      <c r="A3" s="38"/>
      <c r="B3" s="34"/>
      <c r="C3" s="35"/>
      <c r="D3" s="36"/>
      <c r="E3" s="34"/>
      <c r="F3" s="35"/>
      <c r="G3" s="36"/>
      <c r="H3" s="34"/>
      <c r="I3" s="35"/>
      <c r="J3" s="36"/>
      <c r="K3" s="34"/>
      <c r="L3" s="35"/>
      <c r="M3" s="3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10" customFormat="1" ht="15.75" customHeight="1">
      <c r="A4" s="39"/>
      <c r="B4" s="8" t="s">
        <v>218</v>
      </c>
      <c r="C4" s="8" t="s">
        <v>219</v>
      </c>
      <c r="D4" s="8" t="s">
        <v>220</v>
      </c>
      <c r="E4" s="8" t="s">
        <v>218</v>
      </c>
      <c r="F4" s="8" t="s">
        <v>219</v>
      </c>
      <c r="G4" s="8" t="s">
        <v>220</v>
      </c>
      <c r="H4" s="8" t="s">
        <v>218</v>
      </c>
      <c r="I4" s="8" t="s">
        <v>219</v>
      </c>
      <c r="J4" s="8" t="s">
        <v>220</v>
      </c>
      <c r="K4" s="8" t="s">
        <v>218</v>
      </c>
      <c r="L4" s="8" t="s">
        <v>219</v>
      </c>
      <c r="M4" s="8" t="s">
        <v>220</v>
      </c>
      <c r="N4" s="8" t="s">
        <v>218</v>
      </c>
      <c r="O4" s="8" t="s">
        <v>219</v>
      </c>
      <c r="P4" s="8" t="s">
        <v>220</v>
      </c>
      <c r="Q4" s="8" t="s">
        <v>218</v>
      </c>
      <c r="R4" s="8" t="s">
        <v>219</v>
      </c>
      <c r="S4" s="8" t="s">
        <v>220</v>
      </c>
      <c r="T4" s="8" t="s">
        <v>218</v>
      </c>
      <c r="U4" s="8" t="s">
        <v>219</v>
      </c>
      <c r="V4" s="8" t="s">
        <v>220</v>
      </c>
      <c r="W4" s="8" t="s">
        <v>218</v>
      </c>
      <c r="X4" s="8" t="s">
        <v>219</v>
      </c>
      <c r="Y4" s="8" t="s">
        <v>220</v>
      </c>
      <c r="Z4" s="8" t="s">
        <v>218</v>
      </c>
      <c r="AA4" s="8" t="s">
        <v>219</v>
      </c>
      <c r="AB4" s="8" t="s">
        <v>220</v>
      </c>
    </row>
    <row r="5" spans="1:28" s="10" customFormat="1" ht="15.75" customHeight="1">
      <c r="A5" s="37"/>
      <c r="B5" s="31"/>
      <c r="C5" s="32"/>
      <c r="D5" s="33"/>
      <c r="E5" s="31" t="s">
        <v>395</v>
      </c>
      <c r="F5" s="32"/>
      <c r="G5" s="33"/>
      <c r="H5" s="26" t="s">
        <v>269</v>
      </c>
      <c r="I5" s="27"/>
      <c r="J5" s="28"/>
      <c r="K5" s="26" t="s">
        <v>270</v>
      </c>
      <c r="L5" s="27"/>
      <c r="M5" s="28"/>
      <c r="N5" s="26" t="s">
        <v>330</v>
      </c>
      <c r="O5" s="27"/>
      <c r="P5" s="28"/>
      <c r="Q5" s="26" t="s">
        <v>330</v>
      </c>
      <c r="R5" s="27"/>
      <c r="S5" s="28"/>
      <c r="T5" s="26" t="s">
        <v>338</v>
      </c>
      <c r="U5" s="27"/>
      <c r="V5" s="28"/>
      <c r="W5" s="26" t="s">
        <v>336</v>
      </c>
      <c r="X5" s="27"/>
      <c r="Y5" s="28"/>
      <c r="Z5" s="25" t="s">
        <v>338</v>
      </c>
      <c r="AA5" s="25"/>
      <c r="AB5" s="25"/>
    </row>
    <row r="6" spans="1:28" s="10" customFormat="1" ht="15.75" customHeight="1">
      <c r="A6" s="39"/>
      <c r="B6" s="34"/>
      <c r="C6" s="35"/>
      <c r="D6" s="36"/>
      <c r="E6" s="34"/>
      <c r="F6" s="35"/>
      <c r="G6" s="36"/>
      <c r="H6" s="26" t="s">
        <v>10</v>
      </c>
      <c r="I6" s="27"/>
      <c r="J6" s="28"/>
      <c r="K6" s="26" t="s">
        <v>11</v>
      </c>
      <c r="L6" s="27"/>
      <c r="M6" s="28"/>
      <c r="N6" s="25" t="s">
        <v>11</v>
      </c>
      <c r="O6" s="25"/>
      <c r="P6" s="25"/>
      <c r="Q6" s="25" t="s">
        <v>333</v>
      </c>
      <c r="R6" s="25"/>
      <c r="S6" s="25"/>
      <c r="T6" s="25" t="s">
        <v>334</v>
      </c>
      <c r="U6" s="25"/>
      <c r="V6" s="25"/>
      <c r="W6" s="29" t="s">
        <v>340</v>
      </c>
      <c r="X6" s="29"/>
      <c r="Y6" s="29"/>
      <c r="Z6" s="25" t="s">
        <v>11</v>
      </c>
      <c r="AA6" s="25"/>
      <c r="AB6" s="25"/>
    </row>
    <row r="7" spans="1:28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6" customFormat="1" ht="18" customHeight="1">
      <c r="A8" s="2" t="s">
        <v>193</v>
      </c>
      <c r="B8" s="16">
        <f>B9+B10</f>
        <v>9408315.875669999</v>
      </c>
      <c r="C8" s="16">
        <f>C9+C10</f>
        <v>5073911.7189299986</v>
      </c>
      <c r="D8" s="16">
        <f t="shared" ref="D8:D43" si="0">C8/B8*100</f>
        <v>53.930074053435916</v>
      </c>
      <c r="E8" s="16">
        <f>E9+E10</f>
        <v>1462371.378</v>
      </c>
      <c r="F8" s="16">
        <f>F9+F10</f>
        <v>1028533.6881100001</v>
      </c>
      <c r="G8" s="16">
        <f>F8/E8*100</f>
        <v>70.333275362423024</v>
      </c>
      <c r="H8" s="16">
        <f>H9+H10</f>
        <v>794422.2</v>
      </c>
      <c r="I8" s="16">
        <f>I9+I10</f>
        <v>578031.02300000004</v>
      </c>
      <c r="J8" s="16">
        <f>I8/H8*100</f>
        <v>72.76118706148948</v>
      </c>
      <c r="K8" s="16">
        <f>K9+K10</f>
        <v>667117.37500000012</v>
      </c>
      <c r="L8" s="16">
        <f>L9+L10</f>
        <v>450502.66511</v>
      </c>
      <c r="M8" s="16">
        <f>L8/K8*100</f>
        <v>67.529745437974825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>
        <f>Z9+Z10</f>
        <v>831.803</v>
      </c>
      <c r="AA8" s="16">
        <f>AA9+AA10</f>
        <v>0</v>
      </c>
      <c r="AB8" s="16">
        <f>AA8/Z8*100</f>
        <v>0</v>
      </c>
    </row>
    <row r="9" spans="1:28" s="6" customFormat="1" ht="13.5" customHeight="1">
      <c r="A9" s="2" t="s">
        <v>195</v>
      </c>
      <c r="B9" s="16">
        <f>B12+B15+B18+B21+B24+B27+B30+B33+B36+B39+B42+B45+B48+B51</f>
        <v>8793368.9029799998</v>
      </c>
      <c r="C9" s="16">
        <f>C12+C15+C18+C21+C24+C27+C30+C33+C36+C39+C42+C45+C48+C51</f>
        <v>4957917.956389999</v>
      </c>
      <c r="D9" s="16">
        <f t="shared" si="0"/>
        <v>56.382462865964847</v>
      </c>
      <c r="E9" s="16">
        <f>E12+E15+E18+E21+E24+E27+E30+E33+E36+E39+E42+E45+E48+E51</f>
        <v>1462371.378</v>
      </c>
      <c r="F9" s="16">
        <f>F12+F15+F18+F21+F24+F27+F30+F33+F36+F39+F42+F45+F48+F51</f>
        <v>1028533.6881100001</v>
      </c>
      <c r="G9" s="16">
        <f>F9/E9*100</f>
        <v>70.333275362423024</v>
      </c>
      <c r="H9" s="16">
        <f>H12+H15+H18+H21+H24+H27+H30+H33+H36+H39+H42+H45+H48+H51</f>
        <v>794422.2</v>
      </c>
      <c r="I9" s="16">
        <f>I12+I15+I18+I21+I24+I27+I30+I33+I36+I39+I42+I45+I48+I51</f>
        <v>578031.02300000004</v>
      </c>
      <c r="J9" s="16">
        <f>I9/H9*100</f>
        <v>72.76118706148948</v>
      </c>
      <c r="K9" s="16">
        <f>K12+K15+K18+K21+K24+K27+K30+K33+K36+K39+K42+K45+K48+K51</f>
        <v>667117.37500000012</v>
      </c>
      <c r="L9" s="16">
        <f>L12+L15+L18+L21+L24+L27+L30+L33+L36+L39+L42+L45+L48+L51</f>
        <v>450502.66511</v>
      </c>
      <c r="M9" s="16">
        <f>L9/K9*100</f>
        <v>67.529745437974825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>
        <f>Z12+Z15+Z18+Z21+Z24+Z27+Z30+Z33+Z36+Z42+Z39+Z45+Z48+Z51</f>
        <v>831.803</v>
      </c>
      <c r="AA9" s="16">
        <f>AA12+AA15+AA18+AA21+AA24+AA27+AA30+AA33+AA36+AA42+AA39+AA45+AA48+AA51</f>
        <v>0</v>
      </c>
      <c r="AB9" s="16">
        <f>AA9/Z9*100</f>
        <v>0</v>
      </c>
    </row>
    <row r="10" spans="1:28" s="6" customFormat="1" ht="13.5" customHeight="1">
      <c r="A10" s="2" t="s">
        <v>196</v>
      </c>
      <c r="B10" s="16">
        <f>B13+B16+B19+B22+B25+B28+B31+B34+B37+B40+B43+B46+B49+B52</f>
        <v>614946.97268999997</v>
      </c>
      <c r="C10" s="16">
        <f>C13+C16+C19+C22+C25+C28+C31+C34+C37+C40+C43+C46+C49+C52</f>
        <v>115993.76254</v>
      </c>
      <c r="D10" s="16">
        <f t="shared" si="0"/>
        <v>18.862400774590597</v>
      </c>
      <c r="E10" s="16">
        <f>E13+E16+E19+E22+E25+E28+E31+E34+E37+E40+E43+E46+E49+E52</f>
        <v>0</v>
      </c>
      <c r="F10" s="16">
        <f>F13+F16+F19+F22+F25+F28+F31+F34+F37+F40+F43+F46+F49+F52</f>
        <v>0</v>
      </c>
      <c r="G10" s="16"/>
      <c r="H10" s="16">
        <f>H13+H16+H19+H22+H25+H28+H31+H34+H37+H40+H43+H46+H49+H52</f>
        <v>0</v>
      </c>
      <c r="I10" s="16">
        <f>I13+I16+I19+I22+I25+I28+I31+I34+I37+I40+I43+I46+I49+I52</f>
        <v>0</v>
      </c>
      <c r="J10" s="16"/>
      <c r="K10" s="16">
        <f>K13+K16+K19+K22+K25+K28+K31+K34+K37+K40+K43+K46+K49+K52</f>
        <v>0</v>
      </c>
      <c r="L10" s="16">
        <f>L13+L16+L19+L22+L25+L28+L31+L34+L37+L40+L43+L46+L49+L52</f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>
        <f>Z13+Z16+Z19+Z22+Z25+Z28+Z34+Z37+Z40+Z43+Z46+Z49+Z52</f>
        <v>0</v>
      </c>
      <c r="AA10" s="16">
        <f>AA13+AA16+AA19+AA22+AA25+AA28+AA34+AA37+AA40+AA43+AA46+AA49+AA52</f>
        <v>0</v>
      </c>
      <c r="AB10" s="16"/>
    </row>
    <row r="11" spans="1:28" s="6" customFormat="1" ht="13.5" customHeight="1">
      <c r="A11" s="2" t="s">
        <v>175</v>
      </c>
      <c r="B11" s="16">
        <f>B12+B13</f>
        <v>699897.40213000018</v>
      </c>
      <c r="C11" s="16">
        <f>C12+C13</f>
        <v>327894.57583000005</v>
      </c>
      <c r="D11" s="16">
        <f t="shared" si="0"/>
        <v>46.848948836231905</v>
      </c>
      <c r="E11" s="16">
        <f>E12+E13</f>
        <v>73807.600000000006</v>
      </c>
      <c r="F11" s="16">
        <f>F12+F13</f>
        <v>54755.399999999994</v>
      </c>
      <c r="G11" s="16">
        <f>F11/E11*100</f>
        <v>74.186669123504885</v>
      </c>
      <c r="H11" s="16">
        <f>H12+H13</f>
        <v>51429.8</v>
      </c>
      <c r="I11" s="16">
        <f>I12+I13</f>
        <v>32586.6</v>
      </c>
      <c r="J11" s="16">
        <f>I11/H11*100</f>
        <v>63.361319701807119</v>
      </c>
      <c r="K11" s="16">
        <f>K12+K13</f>
        <v>22377.8</v>
      </c>
      <c r="L11" s="16">
        <f>L12+L13</f>
        <v>22168.799999999999</v>
      </c>
      <c r="M11" s="16">
        <f>L11/K11*100</f>
        <v>99.06603866331811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f>Z12+Z13</f>
        <v>0</v>
      </c>
      <c r="AA11" s="16">
        <f>AA12+AA13</f>
        <v>0</v>
      </c>
      <c r="AB11" s="16"/>
    </row>
    <row r="12" spans="1:28" ht="13.5" customHeight="1">
      <c r="A12" s="1" t="s">
        <v>161</v>
      </c>
      <c r="B12" s="20">
        <f>E12+'[1]субсидии '!B13+[1]субвенции!B11+'[1] иные '!B13</f>
        <v>683441.17069000017</v>
      </c>
      <c r="C12" s="20">
        <f>F12+'субсидии '!C13+субвенции!C12+' иные '!C13</f>
        <v>327035.67885000003</v>
      </c>
      <c r="D12" s="17">
        <f t="shared" si="0"/>
        <v>47.851328376929033</v>
      </c>
      <c r="E12" s="17">
        <f>H12+K12+N12+Q12+T12+W12</f>
        <v>73807.600000000006</v>
      </c>
      <c r="F12" s="17">
        <f>I12+L12</f>
        <v>54755.399999999994</v>
      </c>
      <c r="G12" s="17">
        <f>F12/E12*100</f>
        <v>74.186669123504885</v>
      </c>
      <c r="H12" s="17">
        <v>51429.8</v>
      </c>
      <c r="I12" s="17">
        <v>32586.6</v>
      </c>
      <c r="J12" s="17">
        <f>I12/H12*100</f>
        <v>63.361319701807119</v>
      </c>
      <c r="K12" s="21">
        <v>22377.8</v>
      </c>
      <c r="L12" s="17">
        <v>22168.799999999999</v>
      </c>
      <c r="M12" s="17">
        <f>L12/K12*100</f>
        <v>99.06603866331811</v>
      </c>
      <c r="N12" s="21"/>
      <c r="O12" s="17"/>
      <c r="P12" s="17"/>
      <c r="Q12" s="21"/>
      <c r="R12" s="17"/>
      <c r="S12" s="17"/>
      <c r="T12" s="21"/>
      <c r="U12" s="17"/>
      <c r="V12" s="17"/>
      <c r="W12" s="21"/>
      <c r="X12" s="17"/>
      <c r="Y12" s="17"/>
      <c r="Z12" s="21"/>
      <c r="AA12" s="17"/>
      <c r="AB12" s="17"/>
    </row>
    <row r="13" spans="1:28" s="6" customFormat="1" ht="13.5" customHeight="1">
      <c r="A13" s="2" t="s">
        <v>191</v>
      </c>
      <c r="B13" s="22">
        <f>E13+'[1]субсидии '!B14+[1]субвенции!B12+'[1] иные '!B14</f>
        <v>16456.23144</v>
      </c>
      <c r="C13" s="20">
        <f>F13+'[1]субсидии '!C14+[1]субвенции!C12+'[1] иные '!C14</f>
        <v>858.8969800000001</v>
      </c>
      <c r="D13" s="16">
        <f t="shared" si="0"/>
        <v>5.2192811162845443</v>
      </c>
      <c r="E13" s="16">
        <f>H13+K13</f>
        <v>0</v>
      </c>
      <c r="F13" s="16">
        <f>I13+L13</f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s="6" customFormat="1" ht="13.5" customHeight="1">
      <c r="A14" s="2" t="s">
        <v>176</v>
      </c>
      <c r="B14" s="16">
        <f>B15+B16</f>
        <v>628620.97580999997</v>
      </c>
      <c r="C14" s="16">
        <f>C15+C16</f>
        <v>304856.30848000001</v>
      </c>
      <c r="D14" s="16">
        <f t="shared" si="0"/>
        <v>48.496044550085536</v>
      </c>
      <c r="E14" s="16">
        <f>E15+E16</f>
        <v>170083.633</v>
      </c>
      <c r="F14" s="16">
        <f>F15+F16</f>
        <v>113755.10500000001</v>
      </c>
      <c r="G14" s="16">
        <f>F14/E14*100</f>
        <v>66.881864523672306</v>
      </c>
      <c r="H14" s="16">
        <f>H15+H16</f>
        <v>133391.5</v>
      </c>
      <c r="I14" s="16">
        <f>I15+I16</f>
        <v>86270.505000000005</v>
      </c>
      <c r="J14" s="16">
        <f>I14/H14*100</f>
        <v>64.674664427643449</v>
      </c>
      <c r="K14" s="16">
        <f>K15+K16</f>
        <v>36519.675000000003</v>
      </c>
      <c r="L14" s="16">
        <f>L15+L16</f>
        <v>27484.6</v>
      </c>
      <c r="M14" s="16">
        <f>L14/K14*100</f>
        <v>75.259705898258943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f>Z15+Z16</f>
        <v>172.458</v>
      </c>
      <c r="AA14" s="16">
        <f>AA15+AA16</f>
        <v>0</v>
      </c>
      <c r="AB14" s="16">
        <f>AA14/Z14*100</f>
        <v>0</v>
      </c>
    </row>
    <row r="15" spans="1:28" ht="13.5" customHeight="1">
      <c r="A15" s="1" t="s">
        <v>162</v>
      </c>
      <c r="B15" s="17">
        <f>E15+'[2]субсидии '!B24+[2]субвенции!B22+'[2] иные '!B20</f>
        <v>625382.28081999999</v>
      </c>
      <c r="C15" s="17">
        <f>F15+'[2]субсидии '!C24+[2]субвенции!C22+'[2] иные '!C20</f>
        <v>304007.12277000002</v>
      </c>
      <c r="D15" s="17">
        <f t="shared" si="0"/>
        <v>48.611406509852898</v>
      </c>
      <c r="E15" s="17">
        <f>H15+K15+N15+Q15+T15+W15+Z15</f>
        <v>170083.633</v>
      </c>
      <c r="F15" s="17">
        <f>I15+L15+O15+R15+U15+X15+AA15</f>
        <v>113755.10500000001</v>
      </c>
      <c r="G15" s="17">
        <f>F15/E15*100</f>
        <v>66.881864523672306</v>
      </c>
      <c r="H15" s="17">
        <v>133391.5</v>
      </c>
      <c r="I15" s="17">
        <v>86270.505000000005</v>
      </c>
      <c r="J15" s="17">
        <f>I15/H15*100</f>
        <v>64.674664427643449</v>
      </c>
      <c r="K15" s="17">
        <v>36519.675000000003</v>
      </c>
      <c r="L15" s="17">
        <v>27484.6</v>
      </c>
      <c r="M15" s="17">
        <f>L15/K15*100</f>
        <v>75.259705898258943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>
        <v>172.458</v>
      </c>
      <c r="AA15" s="17"/>
      <c r="AB15" s="17">
        <f>AA15/Z15*100</f>
        <v>0</v>
      </c>
    </row>
    <row r="16" spans="1:28" s="6" customFormat="1" ht="13.5" customHeight="1">
      <c r="A16" s="2" t="s">
        <v>191</v>
      </c>
      <c r="B16" s="16">
        <f>E16+'[2]субсидии '!B25+[2]субвенции!B23+'[2] иные '!B21</f>
        <v>3238.69499</v>
      </c>
      <c r="C16" s="16">
        <f>F16+'[2]субсидии '!C25+[2]субвенции!C23+'[2] иные '!C21</f>
        <v>849.18571000000009</v>
      </c>
      <c r="D16" s="16">
        <f t="shared" si="0"/>
        <v>26.219996406639083</v>
      </c>
      <c r="E16" s="16">
        <f>H16+K16</f>
        <v>0</v>
      </c>
      <c r="F16" s="16">
        <f>I16+L16</f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983" s="6" customFormat="1" ht="13.5" customHeight="1">
      <c r="A17" s="2" t="s">
        <v>177</v>
      </c>
      <c r="B17" s="16">
        <f>B18+B19</f>
        <v>1303425.77538</v>
      </c>
      <c r="C17" s="16">
        <f>C18+C19</f>
        <v>658294.91937999998</v>
      </c>
      <c r="D17" s="16">
        <f t="shared" si="0"/>
        <v>50.504979402304748</v>
      </c>
      <c r="E17" s="16">
        <f>E18+E19</f>
        <v>99362.1</v>
      </c>
      <c r="F17" s="16">
        <f>F18+F19</f>
        <v>71542.63</v>
      </c>
      <c r="G17" s="16">
        <f>F17/E17*100</f>
        <v>72.001930313469614</v>
      </c>
      <c r="H17" s="16">
        <f>H18+H19</f>
        <v>38536.300000000003</v>
      </c>
      <c r="I17" s="16">
        <f>I18+I19</f>
        <v>32169.63</v>
      </c>
      <c r="J17" s="16">
        <f>I17/H17*100</f>
        <v>83.478771963058207</v>
      </c>
      <c r="K17" s="16">
        <f>K18+K19</f>
        <v>60825.8</v>
      </c>
      <c r="L17" s="16">
        <f>L18+L19</f>
        <v>39373</v>
      </c>
      <c r="M17" s="16">
        <f>L17/K17*100</f>
        <v>64.730755699061902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f>Z18+Z19</f>
        <v>0</v>
      </c>
      <c r="AA17" s="16">
        <f>AA18+AA19</f>
        <v>0</v>
      </c>
      <c r="AB17" s="16"/>
    </row>
    <row r="18" spans="1:983" ht="13.5" customHeight="1">
      <c r="A18" s="1" t="s">
        <v>164</v>
      </c>
      <c r="B18" s="17">
        <f>E18+'[3]субсидии '!B34+[3]субвенции!B35+'[3] иные '!B32</f>
        <v>1198015.5064099999</v>
      </c>
      <c r="C18" s="17">
        <f>F18+'[3]субсидии '!C34+[3]субвенции!C35+'[3] иные '!C32</f>
        <v>611974.94524000003</v>
      </c>
      <c r="D18" s="17">
        <f t="shared" si="0"/>
        <v>51.082389331825752</v>
      </c>
      <c r="E18" s="17">
        <f>H18+K18+N18+Q18+T18+W18</f>
        <v>99362.1</v>
      </c>
      <c r="F18" s="17">
        <f>I18+L18+O18+R18+U18+X18</f>
        <v>71542.63</v>
      </c>
      <c r="G18" s="17">
        <f>F18/E18*100</f>
        <v>72.001930313469614</v>
      </c>
      <c r="H18" s="17">
        <v>38536.300000000003</v>
      </c>
      <c r="I18" s="17">
        <v>32169.63</v>
      </c>
      <c r="J18" s="17">
        <f>I18/H18*100</f>
        <v>83.478771963058207</v>
      </c>
      <c r="K18" s="21">
        <v>60825.8</v>
      </c>
      <c r="L18" s="17">
        <v>39373</v>
      </c>
      <c r="M18" s="17">
        <f>L18/K18*100</f>
        <v>64.730755699061902</v>
      </c>
      <c r="N18" s="21"/>
      <c r="O18" s="17"/>
      <c r="P18" s="17"/>
      <c r="Q18" s="21"/>
      <c r="R18" s="17"/>
      <c r="S18" s="17"/>
      <c r="T18" s="21"/>
      <c r="U18" s="17"/>
      <c r="V18" s="17"/>
      <c r="W18" s="21"/>
      <c r="X18" s="17"/>
      <c r="Y18" s="17"/>
      <c r="Z18" s="21"/>
      <c r="AA18" s="17"/>
      <c r="AB18" s="17"/>
    </row>
    <row r="19" spans="1:983" s="6" customFormat="1" ht="12" customHeight="1">
      <c r="A19" s="2" t="s">
        <v>191</v>
      </c>
      <c r="B19" s="16">
        <f>E19+'[3]субсидии '!B35+[3]субвенции!B36+'[3] иные '!B33</f>
        <v>105410.26897</v>
      </c>
      <c r="C19" s="16">
        <f>F19+'[3]субсидии '!C35+[3]субвенции!C36+'[3] иные '!C33</f>
        <v>46319.974139999998</v>
      </c>
      <c r="D19" s="16">
        <f t="shared" si="0"/>
        <v>43.942563274535203</v>
      </c>
      <c r="E19" s="16">
        <f>H19+K19</f>
        <v>0</v>
      </c>
      <c r="F19" s="16">
        <f>I19+L19</f>
        <v>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983" s="6" customFormat="1" ht="13.5" customHeight="1">
      <c r="A20" s="2" t="s">
        <v>178</v>
      </c>
      <c r="B20" s="16">
        <f>B21+B22</f>
        <v>374580.62960000004</v>
      </c>
      <c r="C20" s="16">
        <f>C21+C22</f>
        <v>214860.63146999999</v>
      </c>
      <c r="D20" s="16">
        <f t="shared" si="0"/>
        <v>57.360315641372381</v>
      </c>
      <c r="E20" s="16">
        <f>E21+E22</f>
        <v>100774.31999999999</v>
      </c>
      <c r="F20" s="16">
        <f>F21+F22</f>
        <v>67270.7</v>
      </c>
      <c r="G20" s="16">
        <f>F20/E20*100</f>
        <v>66.7538118838212</v>
      </c>
      <c r="H20" s="16">
        <f>H21+H22</f>
        <v>79321.3</v>
      </c>
      <c r="I20" s="16">
        <f>I21+I22</f>
        <v>55296.2</v>
      </c>
      <c r="J20" s="16">
        <f>I20/H20*100</f>
        <v>69.711666349391649</v>
      </c>
      <c r="K20" s="16">
        <f>K21+K22</f>
        <v>21355.1</v>
      </c>
      <c r="L20" s="16">
        <f>L21+L22</f>
        <v>11974.5</v>
      </c>
      <c r="M20" s="16">
        <f>L20/K20*100</f>
        <v>56.073256505471768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f>Z21+Z22</f>
        <v>97.92</v>
      </c>
      <c r="AA20" s="16">
        <f>AA21+AA22</f>
        <v>0</v>
      </c>
      <c r="AB20" s="16">
        <f>AA20/Z20*100</f>
        <v>0</v>
      </c>
    </row>
    <row r="21" spans="1:983" ht="13.5" customHeight="1">
      <c r="A21" s="1" t="s">
        <v>163</v>
      </c>
      <c r="B21" s="17">
        <f>E21+'[4]субсидии '!B46+[4]субвенции!B47+'[4] иные '!B42</f>
        <v>329968.72449000005</v>
      </c>
      <c r="C21" s="17">
        <f>F21+'[4]субсидии '!C46+[4]субвенции!C47+'[4] иные '!C42</f>
        <v>205726.39152999999</v>
      </c>
      <c r="D21" s="17">
        <f t="shared" si="0"/>
        <v>62.347239680963973</v>
      </c>
      <c r="E21" s="17">
        <f>H21+K21+N21+Q21+T21+W21+Z21</f>
        <v>100774.31999999999</v>
      </c>
      <c r="F21" s="17">
        <f>I21+L21+O21+R21+U21+X21+AA21</f>
        <v>67270.7</v>
      </c>
      <c r="G21" s="17">
        <f>F21/E21*100</f>
        <v>66.7538118838212</v>
      </c>
      <c r="H21" s="17">
        <v>79321.3</v>
      </c>
      <c r="I21" s="17">
        <v>55296.2</v>
      </c>
      <c r="J21" s="17">
        <f>I21/H21*100</f>
        <v>69.711666349391649</v>
      </c>
      <c r="K21" s="17">
        <v>21355.1</v>
      </c>
      <c r="L21" s="17">
        <v>11974.5</v>
      </c>
      <c r="M21" s="17">
        <f>L21/K21*100</f>
        <v>56.073256505471768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>
        <v>97.92</v>
      </c>
      <c r="AA21" s="17"/>
      <c r="AB21" s="17">
        <f>AA21/Z21*100</f>
        <v>0</v>
      </c>
    </row>
    <row r="22" spans="1:983" s="6" customFormat="1" ht="13.5" customHeight="1">
      <c r="A22" s="2" t="s">
        <v>191</v>
      </c>
      <c r="B22" s="16">
        <f>E22+'[4]субсидии '!B47+[4]субвенции!B48+'[4] иные '!B43</f>
        <v>44611.90511</v>
      </c>
      <c r="C22" s="16">
        <f>F22+'[4]субсидии '!C47+[4]субвенции!C48+'[4] иные '!C43</f>
        <v>9134.2399400000013</v>
      </c>
      <c r="D22" s="16">
        <f t="shared" si="0"/>
        <v>20.474893231924572</v>
      </c>
      <c r="E22" s="16">
        <f>H22+K22</f>
        <v>0</v>
      </c>
      <c r="F22" s="16">
        <f>I22+L22</f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983" s="6" customFormat="1" ht="13.5" customHeight="1">
      <c r="A23" s="2" t="s">
        <v>182</v>
      </c>
      <c r="B23" s="16">
        <f>B24+B25</f>
        <v>344620.60731999995</v>
      </c>
      <c r="C23" s="16">
        <f>C24+C25</f>
        <v>183610.69036999997</v>
      </c>
      <c r="D23" s="16">
        <f t="shared" si="0"/>
        <v>53.279080377078827</v>
      </c>
      <c r="E23" s="16">
        <f>E24+E25</f>
        <v>64907.9</v>
      </c>
      <c r="F23" s="16">
        <f>F24+F25</f>
        <v>38346.33</v>
      </c>
      <c r="G23" s="16">
        <f>F23/E23*100</f>
        <v>59.078062916840636</v>
      </c>
      <c r="H23" s="16">
        <f>H24+H25</f>
        <v>34862.400000000001</v>
      </c>
      <c r="I23" s="16">
        <f>I24+I25</f>
        <v>30512.33</v>
      </c>
      <c r="J23" s="16">
        <f>I23/H23*100</f>
        <v>87.522172885400892</v>
      </c>
      <c r="K23" s="16">
        <f>K24+K25</f>
        <v>30045.5</v>
      </c>
      <c r="L23" s="16">
        <f>L24+L25</f>
        <v>7834</v>
      </c>
      <c r="M23" s="16">
        <f>L23/K23*100</f>
        <v>26.073788088066436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f>Z24+Z25</f>
        <v>0</v>
      </c>
      <c r="AA23" s="16">
        <f>AA24+AA25</f>
        <v>0</v>
      </c>
      <c r="AB23" s="16"/>
    </row>
    <row r="24" spans="1:983" ht="13.5" customHeight="1">
      <c r="A24" s="1" t="s">
        <v>183</v>
      </c>
      <c r="B24" s="17">
        <f>E24+'[5]субсидии '!B57+[5]субвенции!B59+'[5] иные '!B48</f>
        <v>319181.87935999996</v>
      </c>
      <c r="C24" s="17">
        <f>F24+'субсидии '!C57+субвенции!C60+' иные '!C48</f>
        <v>183051.89986999996</v>
      </c>
      <c r="D24" s="17">
        <f t="shared" si="0"/>
        <v>57.350342142555888</v>
      </c>
      <c r="E24" s="17">
        <f>H24+K24+N24+Q24+T24+W24+Z24</f>
        <v>64907.9</v>
      </c>
      <c r="F24" s="17">
        <f>I24+L24+O24+R24+U24+X24</f>
        <v>38346.33</v>
      </c>
      <c r="G24" s="17">
        <f>F24/E24*100</f>
        <v>59.078062916840636</v>
      </c>
      <c r="H24" s="17">
        <v>34862.400000000001</v>
      </c>
      <c r="I24" s="17">
        <v>30512.33</v>
      </c>
      <c r="J24" s="17">
        <f>I24/H24*100</f>
        <v>87.522172885400892</v>
      </c>
      <c r="K24" s="17">
        <v>30045.5</v>
      </c>
      <c r="L24" s="17">
        <v>7834</v>
      </c>
      <c r="M24" s="17">
        <f>L24/K24*100</f>
        <v>26.073788088066436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983" s="6" customFormat="1" ht="13.5" customHeight="1">
      <c r="A25" s="2" t="s">
        <v>191</v>
      </c>
      <c r="B25" s="16">
        <f>E25+'[5]субсидии '!B58+[5]субвенции!B60+'[5] иные '!B49</f>
        <v>25438.727960000004</v>
      </c>
      <c r="C25" s="16">
        <f>F25+'субсидии '!C58+субвенции!C61+' иные '!C49</f>
        <v>558.79049999999995</v>
      </c>
      <c r="D25" s="16">
        <f t="shared" si="0"/>
        <v>2.1966133718582359</v>
      </c>
      <c r="E25" s="16">
        <f>H25+K25</f>
        <v>0</v>
      </c>
      <c r="F25" s="16">
        <f>I25+L25</f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983" s="6" customFormat="1" ht="13.5" customHeight="1">
      <c r="A26" s="2" t="s">
        <v>179</v>
      </c>
      <c r="B26" s="16">
        <f>B27+B28</f>
        <v>682486.91650000005</v>
      </c>
      <c r="C26" s="16">
        <f>C27+C28</f>
        <v>358116.15590000001</v>
      </c>
      <c r="D26" s="16">
        <f t="shared" si="0"/>
        <v>52.472237524570922</v>
      </c>
      <c r="E26" s="16">
        <f>E27+E28</f>
        <v>108215.04300000001</v>
      </c>
      <c r="F26" s="16">
        <f>F27+F28</f>
        <v>73921.184399999998</v>
      </c>
      <c r="G26" s="16">
        <f>F26/E26*100</f>
        <v>68.309527354713524</v>
      </c>
      <c r="H26" s="16">
        <f>H27+H28</f>
        <v>77304.100000000006</v>
      </c>
      <c r="I26" s="16">
        <f>I27+I28</f>
        <v>56534</v>
      </c>
      <c r="J26" s="16">
        <f>I26/H26*100</f>
        <v>73.131955484896665</v>
      </c>
      <c r="K26" s="16">
        <f>K27+K28</f>
        <v>30757.3</v>
      </c>
      <c r="L26" s="16">
        <f>L27+L28</f>
        <v>17387.184399999998</v>
      </c>
      <c r="M26" s="16">
        <f>L26/K26*100</f>
        <v>56.530268911770534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f>Z27+Z28</f>
        <v>153.643</v>
      </c>
      <c r="AA26" s="16">
        <f>AA27+AA28</f>
        <v>0</v>
      </c>
      <c r="AB26" s="16">
        <f>AA26/Z26*100</f>
        <v>0</v>
      </c>
    </row>
    <row r="27" spans="1:983" s="13" customFormat="1" ht="13.5" customHeight="1">
      <c r="A27" s="11" t="s">
        <v>184</v>
      </c>
      <c r="B27" s="18">
        <f>E27+'[6]субсидии '!B69+[6]субвенции!B70+'[6] иные '!B56</f>
        <v>655641.59745</v>
      </c>
      <c r="C27" s="18">
        <f>F27+'[6]субсидии '!C69+[6]субвенции!C70+'[6] иные '!C56</f>
        <v>355612.21689000004</v>
      </c>
      <c r="D27" s="18">
        <f t="shared" si="0"/>
        <v>54.238812527010147</v>
      </c>
      <c r="E27" s="18">
        <f>H27+K27+N27+Q27+T27+W27+Z27</f>
        <v>108215.04300000001</v>
      </c>
      <c r="F27" s="18">
        <f>I27+L27+AA27</f>
        <v>73921.184399999998</v>
      </c>
      <c r="G27" s="18">
        <f>F27/E27*100</f>
        <v>68.309527354713524</v>
      </c>
      <c r="H27" s="18">
        <v>77304.100000000006</v>
      </c>
      <c r="I27" s="18">
        <v>56534</v>
      </c>
      <c r="J27" s="18">
        <f>I27/H27*100</f>
        <v>73.131955484896665</v>
      </c>
      <c r="K27" s="18">
        <v>30757.3</v>
      </c>
      <c r="L27" s="18">
        <v>17387.184399999998</v>
      </c>
      <c r="M27" s="18">
        <f>L27/K27*100</f>
        <v>56.530268911770534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153.643</v>
      </c>
      <c r="AA27" s="18"/>
      <c r="AB27" s="18">
        <f>AA27/Z27*100</f>
        <v>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</row>
    <row r="28" spans="1:983" s="15" customFormat="1" ht="13.5" customHeight="1">
      <c r="A28" s="14" t="s">
        <v>191</v>
      </c>
      <c r="B28" s="19">
        <f>E28+'[6]субсидии '!B70+[6]субвенции!B71+'[6] иные '!B57</f>
        <v>26845.319050000002</v>
      </c>
      <c r="C28" s="19">
        <f>F28+'[6]субсидии '!C70+[6]субвенции!C71+'[6] иные '!C57</f>
        <v>2503.9390100000001</v>
      </c>
      <c r="D28" s="19">
        <f t="shared" si="0"/>
        <v>9.3272834840828605</v>
      </c>
      <c r="E28" s="19">
        <f>H28+K28</f>
        <v>0</v>
      </c>
      <c r="F28" s="19">
        <f>I28+L28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983" s="6" customFormat="1" ht="13.5" customHeight="1">
      <c r="A29" s="2" t="s">
        <v>180</v>
      </c>
      <c r="B29" s="16">
        <f>B30+B31</f>
        <v>1719768.7150199998</v>
      </c>
      <c r="C29" s="16">
        <f>C30+C31</f>
        <v>1139708.36567</v>
      </c>
      <c r="D29" s="16">
        <f t="shared" si="0"/>
        <v>66.271025616182683</v>
      </c>
      <c r="E29" s="16">
        <f>E30+E31</f>
        <v>263313.90000000002</v>
      </c>
      <c r="F29" s="16">
        <f>F30+F31</f>
        <v>231986.5</v>
      </c>
      <c r="G29" s="16">
        <f>F29/E29*100</f>
        <v>88.102640992366901</v>
      </c>
      <c r="H29" s="16">
        <f>H30+H31</f>
        <v>37956.300000000003</v>
      </c>
      <c r="I29" s="16">
        <f>I30+I31</f>
        <v>35406.5</v>
      </c>
      <c r="J29" s="16">
        <f>I29/H29*100</f>
        <v>93.282274615808163</v>
      </c>
      <c r="K29" s="16">
        <f>K30+K31</f>
        <v>225357.6</v>
      </c>
      <c r="L29" s="16">
        <f>L30+L31</f>
        <v>196580</v>
      </c>
      <c r="M29" s="16">
        <f>L29/K29*100</f>
        <v>87.230250943389535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>
        <f>Z30+Z31</f>
        <v>0</v>
      </c>
      <c r="AA29" s="16">
        <f>AA30+AA31</f>
        <v>0</v>
      </c>
      <c r="AB29" s="16"/>
    </row>
    <row r="30" spans="1:983" ht="13.5" customHeight="1">
      <c r="A30" s="1" t="s">
        <v>185</v>
      </c>
      <c r="B30" s="17">
        <f>E30+'[7]субсидии '!B78+[7]субвенции!B78+'[7] иные '!B62</f>
        <v>1601012.0095799998</v>
      </c>
      <c r="C30" s="17">
        <f>F30+'[7]субсидии '!C78+[7]субвенции!C78+'[7] иные '!C62</f>
        <v>1118238.3327899999</v>
      </c>
      <c r="D30" s="17">
        <f t="shared" si="0"/>
        <v>69.845717964561189</v>
      </c>
      <c r="E30" s="17">
        <f>H30+K30+N30+Q30+T30+W30</f>
        <v>263313.90000000002</v>
      </c>
      <c r="F30" s="17">
        <f>I30+L30+O30+R30+U30+X30</f>
        <v>231986.5</v>
      </c>
      <c r="G30" s="17">
        <f>F30/E30*100</f>
        <v>88.102640992366901</v>
      </c>
      <c r="H30" s="17">
        <v>37956.300000000003</v>
      </c>
      <c r="I30" s="17">
        <v>35406.5</v>
      </c>
      <c r="J30" s="17">
        <f>I30/H30*100</f>
        <v>93.282274615808163</v>
      </c>
      <c r="K30" s="17">
        <v>225357.6</v>
      </c>
      <c r="L30" s="17">
        <v>196580</v>
      </c>
      <c r="M30" s="17">
        <f>L30/K30*100</f>
        <v>87.230250943389535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983" s="6" customFormat="1" ht="13.5" customHeight="1">
      <c r="A31" s="2" t="s">
        <v>191</v>
      </c>
      <c r="B31" s="16">
        <f>E31+'[7]субсидии '!B79+[7]субвенции!B79+'[7] иные '!B63</f>
        <v>118756.70544000001</v>
      </c>
      <c r="C31" s="16">
        <f>F31+'[7]субсидии '!C79+[7]субвенции!C79+'[7] иные '!C63</f>
        <v>21470.032879999999</v>
      </c>
      <c r="D31" s="16">
        <f t="shared" si="0"/>
        <v>18.079006823616712</v>
      </c>
      <c r="E31" s="16">
        <f>H31+K31</f>
        <v>0</v>
      </c>
      <c r="F31" s="16">
        <f>I31+L31</f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983" s="6" customFormat="1" ht="13.5" customHeight="1">
      <c r="A32" s="2" t="s">
        <v>181</v>
      </c>
      <c r="B32" s="16">
        <f>B33+B34</f>
        <v>770399.79801999999</v>
      </c>
      <c r="C32" s="16">
        <f>C33+C34</f>
        <v>402966.96775000007</v>
      </c>
      <c r="D32" s="16">
        <f t="shared" si="0"/>
        <v>52.306214096325455</v>
      </c>
      <c r="E32" s="16">
        <f>E33+E34</f>
        <v>143472.29999999999</v>
      </c>
      <c r="F32" s="16">
        <f>I32+L32+O32</f>
        <v>109554.662</v>
      </c>
      <c r="G32" s="16">
        <f>F32/E32*100</f>
        <v>76.359451963898266</v>
      </c>
      <c r="H32" s="16">
        <f>H33+H34</f>
        <v>85218.3</v>
      </c>
      <c r="I32" s="16">
        <f>I33+I34</f>
        <v>61705.89</v>
      </c>
      <c r="J32" s="16">
        <f>I32/H32*100</f>
        <v>72.409200840664496</v>
      </c>
      <c r="K32" s="16">
        <f>K33+K34</f>
        <v>58254</v>
      </c>
      <c r="L32" s="16">
        <f>L33+L34</f>
        <v>47848.771999999997</v>
      </c>
      <c r="M32" s="16">
        <f>L32/K32*100</f>
        <v>82.138174202629855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f>Z33+Z34</f>
        <v>0</v>
      </c>
      <c r="AA32" s="16">
        <f>AA33+AA34</f>
        <v>0</v>
      </c>
      <c r="AB32" s="16"/>
    </row>
    <row r="33" spans="1:28" ht="13.5" customHeight="1">
      <c r="A33" s="1" t="s">
        <v>186</v>
      </c>
      <c r="B33" s="17">
        <f>E33+'[8]субсидии '!B99+[8]субвенции!B98+'[8] иные '!B76</f>
        <v>750293.56163999997</v>
      </c>
      <c r="C33" s="17">
        <f>F33+'[8]субсидии '!C99+[8]субвенции!C98+'[8] иные '!C76</f>
        <v>402343.39956000005</v>
      </c>
      <c r="D33" s="17">
        <f t="shared" si="0"/>
        <v>53.624797030185547</v>
      </c>
      <c r="E33" s="17">
        <f>H33+K33+N33+Q33+T33+W33</f>
        <v>143472.29999999999</v>
      </c>
      <c r="F33" s="17">
        <f>I33+L33+O33+R33+U33+X33</f>
        <v>109554.662</v>
      </c>
      <c r="G33" s="17">
        <f>F33/E33*100</f>
        <v>76.359451963898266</v>
      </c>
      <c r="H33" s="17">
        <v>85218.3</v>
      </c>
      <c r="I33" s="17">
        <v>61705.89</v>
      </c>
      <c r="J33" s="17">
        <f>I33/H33*100</f>
        <v>72.409200840664496</v>
      </c>
      <c r="K33" s="17">
        <v>58254</v>
      </c>
      <c r="L33" s="17">
        <v>47848.771999999997</v>
      </c>
      <c r="M33" s="17">
        <f>L33/K33*100</f>
        <v>82.138174202629855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6" customFormat="1" ht="13.5" customHeight="1">
      <c r="A34" s="2" t="s">
        <v>191</v>
      </c>
      <c r="B34" s="16">
        <f>E34+'[8]субсидии '!B100+[8]субвенции!B99+'[8] иные '!B77</f>
        <v>20106.236380000002</v>
      </c>
      <c r="C34" s="16">
        <f>F34+'[8]субсидии '!C100+[8]субвенции!C99+'[8] иные '!C77</f>
        <v>623.56818999999996</v>
      </c>
      <c r="D34" s="16">
        <f t="shared" si="0"/>
        <v>3.101367049580066</v>
      </c>
      <c r="E34" s="16">
        <f>H34+K34</f>
        <v>0</v>
      </c>
      <c r="F34" s="16">
        <f>I34+L34</f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s="6" customFormat="1" ht="13.5" customHeight="1">
      <c r="A35" s="2" t="s">
        <v>190</v>
      </c>
      <c r="B35" s="16">
        <f>B36+B37</f>
        <v>499411.44737999997</v>
      </c>
      <c r="C35" s="16">
        <f>C36+C37</f>
        <v>245489.42819000001</v>
      </c>
      <c r="D35" s="16">
        <f t="shared" si="0"/>
        <v>49.155747125517571</v>
      </c>
      <c r="E35" s="16">
        <f>E36+E37</f>
        <v>136781.44600000003</v>
      </c>
      <c r="F35" s="16">
        <f>F36+F37</f>
        <v>75885.17671</v>
      </c>
      <c r="G35" s="16">
        <f>F35/E35*100</f>
        <v>55.479144963857152</v>
      </c>
      <c r="H35" s="16">
        <f>H36+H37</f>
        <v>81758.7</v>
      </c>
      <c r="I35" s="16">
        <f>I36+I37</f>
        <v>59378.368000000002</v>
      </c>
      <c r="J35" s="16">
        <f>I35/H35*100</f>
        <v>72.626360252792679</v>
      </c>
      <c r="K35" s="16">
        <f>K36+K37</f>
        <v>54905</v>
      </c>
      <c r="L35" s="16">
        <f>L36+L37</f>
        <v>16506.808710000001</v>
      </c>
      <c r="M35" s="16">
        <f>L35/K35*100</f>
        <v>30.064308733266554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>
        <f>Z36+Z37</f>
        <v>117.746</v>
      </c>
      <c r="AA35" s="16">
        <f>AA36+AA37</f>
        <v>0</v>
      </c>
      <c r="AB35" s="16">
        <f>AA35/Z35*100</f>
        <v>0</v>
      </c>
    </row>
    <row r="36" spans="1:28" ht="14.25" customHeight="1">
      <c r="A36" s="1" t="s">
        <v>166</v>
      </c>
      <c r="B36" s="17">
        <f>E36+'[9]субсидии '!B111+[9]субвенции!B110+'[9] иные '!B82</f>
        <v>471627.64809999999</v>
      </c>
      <c r="C36" s="17">
        <f>F36+'[9]субсидии '!C111+[9]субвенции!C110+'[9] иные '!C82</f>
        <v>242108.95494</v>
      </c>
      <c r="D36" s="17">
        <f t="shared" si="0"/>
        <v>51.334767144241987</v>
      </c>
      <c r="E36" s="17">
        <f>H36+K36+N36+Q36+T36+W36+Z36</f>
        <v>136781.44600000003</v>
      </c>
      <c r="F36" s="17">
        <f>I36+L36+O36+R36+U36+X36+AA36</f>
        <v>75885.17671</v>
      </c>
      <c r="G36" s="17">
        <f>F36/E36*100</f>
        <v>55.479144963857152</v>
      </c>
      <c r="H36" s="17">
        <v>81758.7</v>
      </c>
      <c r="I36" s="17">
        <v>59378.368000000002</v>
      </c>
      <c r="J36" s="17">
        <f>I36/H36*100</f>
        <v>72.626360252792679</v>
      </c>
      <c r="K36" s="17">
        <v>54905</v>
      </c>
      <c r="L36" s="17">
        <v>16506.808710000001</v>
      </c>
      <c r="M36" s="17">
        <f>L36/K36*100</f>
        <v>30.064308733266554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>
        <v>117.746</v>
      </c>
      <c r="AA36" s="17"/>
      <c r="AB36" s="17">
        <f>AA36/Z36*100</f>
        <v>0</v>
      </c>
    </row>
    <row r="37" spans="1:28" s="6" customFormat="1" ht="13.5" customHeight="1">
      <c r="A37" s="2" t="s">
        <v>191</v>
      </c>
      <c r="B37" s="16">
        <f>E37+'[9]субсидии '!B112+[9]субвенции!B111+'[9] иные '!B83</f>
        <v>27783.799279999999</v>
      </c>
      <c r="C37" s="16">
        <f>F37+'[9]субсидии '!C112+[9]субвенции!C111+'[9] иные '!C83</f>
        <v>3380.47325</v>
      </c>
      <c r="D37" s="16">
        <f t="shared" si="0"/>
        <v>12.167066195419189</v>
      </c>
      <c r="E37" s="16">
        <f>H37+K37</f>
        <v>0</v>
      </c>
      <c r="F37" s="16">
        <f>I37+L37</f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s="6" customFormat="1" ht="13.5" customHeight="1">
      <c r="A38" s="2" t="s">
        <v>168</v>
      </c>
      <c r="B38" s="16">
        <f>B39+B40</f>
        <v>439616.85262999998</v>
      </c>
      <c r="C38" s="16">
        <f>C39+C40</f>
        <v>226583.33142</v>
      </c>
      <c r="D38" s="16">
        <f t="shared" si="0"/>
        <v>51.541093127906557</v>
      </c>
      <c r="E38" s="16">
        <f>E39+E40</f>
        <v>58134</v>
      </c>
      <c r="F38" s="16">
        <f>F39+F40</f>
        <v>33648.6</v>
      </c>
      <c r="G38" s="16">
        <f>F38/E38*100</f>
        <v>57.881102280937149</v>
      </c>
      <c r="H38" s="16">
        <f>H39+H40</f>
        <v>31810.2</v>
      </c>
      <c r="I38" s="16">
        <f>I39+I40</f>
        <v>25143.1</v>
      </c>
      <c r="J38" s="16">
        <f>I38/H38*100</f>
        <v>79.040999427856462</v>
      </c>
      <c r="K38" s="16">
        <f>K39+K40</f>
        <v>26323.8</v>
      </c>
      <c r="L38" s="16">
        <f>L39+L40</f>
        <v>8505.5</v>
      </c>
      <c r="M38" s="16">
        <f>L38/K38*100</f>
        <v>32.311064511962563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f>Z39+Z40</f>
        <v>0</v>
      </c>
      <c r="AA38" s="16">
        <f>AA39+AA40</f>
        <v>0</v>
      </c>
      <c r="AB38" s="16"/>
    </row>
    <row r="39" spans="1:28" ht="13.5" customHeight="1">
      <c r="A39" s="1" t="s">
        <v>167</v>
      </c>
      <c r="B39" s="17">
        <f>E39+'[10]субсидии '!B119+[10]субвенции!B117+'[10] иные '!B87</f>
        <v>376280.20335999998</v>
      </c>
      <c r="C39" s="17">
        <f>F39+'[10]субсидии '!C119+[10]субвенции!C117+'[10] иные '!C87</f>
        <v>209241.37106</v>
      </c>
      <c r="D39" s="17">
        <f t="shared" si="0"/>
        <v>55.607860629279962</v>
      </c>
      <c r="E39" s="17">
        <f>H39+K39+N39+Q39+T39+W39</f>
        <v>58134</v>
      </c>
      <c r="F39" s="17">
        <f>I39+L39+O39+R39+U39+X39</f>
        <v>33648.6</v>
      </c>
      <c r="G39" s="17">
        <f>F39/E39*100</f>
        <v>57.881102280937149</v>
      </c>
      <c r="H39" s="17">
        <v>31810.2</v>
      </c>
      <c r="I39" s="17">
        <v>25143.1</v>
      </c>
      <c r="J39" s="17">
        <f>I39/H39*100</f>
        <v>79.040999427856462</v>
      </c>
      <c r="K39" s="21">
        <v>26323.8</v>
      </c>
      <c r="L39" s="17">
        <v>8505.5</v>
      </c>
      <c r="M39" s="17">
        <f>L39/K39*100</f>
        <v>32.311064511962563</v>
      </c>
      <c r="N39" s="21"/>
      <c r="O39" s="17"/>
      <c r="P39" s="17"/>
      <c r="Q39" s="21"/>
      <c r="R39" s="17"/>
      <c r="S39" s="17"/>
      <c r="T39" s="21"/>
      <c r="U39" s="17"/>
      <c r="V39" s="17"/>
      <c r="W39" s="21"/>
      <c r="X39" s="17"/>
      <c r="Y39" s="17"/>
      <c r="Z39" s="21"/>
      <c r="AA39" s="17"/>
      <c r="AB39" s="17"/>
    </row>
    <row r="40" spans="1:28" s="6" customFormat="1" ht="13.5" customHeight="1">
      <c r="A40" s="2" t="s">
        <v>191</v>
      </c>
      <c r="B40" s="16">
        <f>E40+'[10]субсидии '!B120+[10]субвенции!B118+'[10] иные '!B88</f>
        <v>63336.649270000002</v>
      </c>
      <c r="C40" s="16">
        <f>F40+'[10]субсидии '!C120+[10]субвенции!C118+'[10] иные '!C88</f>
        <v>17341.960359999997</v>
      </c>
      <c r="D40" s="16">
        <f t="shared" si="0"/>
        <v>27.380609110015204</v>
      </c>
      <c r="E40" s="16">
        <f>H40+K40</f>
        <v>0</v>
      </c>
      <c r="F40" s="16">
        <f>I40+L40</f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s="6" customFormat="1" ht="13.5" customHeight="1">
      <c r="A41" s="2" t="s">
        <v>188</v>
      </c>
      <c r="B41" s="16">
        <f>B42+B43</f>
        <v>490388.4423</v>
      </c>
      <c r="C41" s="16">
        <f>C42+C43</f>
        <v>278309.35190999997</v>
      </c>
      <c r="D41" s="16">
        <f t="shared" si="0"/>
        <v>56.752836711380219</v>
      </c>
      <c r="E41" s="16">
        <f>E42+E43</f>
        <v>87361.9</v>
      </c>
      <c r="F41" s="16">
        <f>F42+F43</f>
        <v>48496.2</v>
      </c>
      <c r="G41" s="16">
        <f>F41/E41*100</f>
        <v>55.511842118818386</v>
      </c>
      <c r="H41" s="16">
        <f>H42+H43</f>
        <v>53479.1</v>
      </c>
      <c r="I41" s="16">
        <f>I42+I43</f>
        <v>36784.199999999997</v>
      </c>
      <c r="J41" s="16">
        <f>I41/H41*100</f>
        <v>68.78238414633006</v>
      </c>
      <c r="K41" s="16">
        <f>K42+K43</f>
        <v>33882.800000000003</v>
      </c>
      <c r="L41" s="16">
        <f>L42+L43</f>
        <v>11712</v>
      </c>
      <c r="M41" s="16">
        <f>L41/K41*100</f>
        <v>34.566210584721446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f>Z42+Z43</f>
        <v>0</v>
      </c>
      <c r="AA41" s="16">
        <f>AA42+AA43</f>
        <v>0</v>
      </c>
      <c r="AB41" s="16"/>
    </row>
    <row r="42" spans="1:28" ht="13.5" customHeight="1">
      <c r="A42" s="1" t="s">
        <v>187</v>
      </c>
      <c r="B42" s="17">
        <f>E42+'[11]субсидии '!B126+[11]субвенции!B123+'[11] иные '!B94</f>
        <v>460405.98963999999</v>
      </c>
      <c r="C42" s="17">
        <f>F42+'[11]субсидии '!C126+[11]субвенции!C123+'[11] иные '!C94</f>
        <v>274903.71230999997</v>
      </c>
      <c r="D42" s="17">
        <f t="shared" si="0"/>
        <v>59.708978270450451</v>
      </c>
      <c r="E42" s="17">
        <f>H42+K42+N42+Q42+T42+W42</f>
        <v>87361.9</v>
      </c>
      <c r="F42" s="17">
        <f>I42+L42+O42+R42+U42+X42</f>
        <v>48496.2</v>
      </c>
      <c r="G42" s="17">
        <f>F42/E42*100</f>
        <v>55.511842118818386</v>
      </c>
      <c r="H42" s="17">
        <v>53479.1</v>
      </c>
      <c r="I42" s="17">
        <v>36784.199999999997</v>
      </c>
      <c r="J42" s="17">
        <f>I42/H42*100</f>
        <v>68.78238414633006</v>
      </c>
      <c r="K42" s="21">
        <v>33882.800000000003</v>
      </c>
      <c r="L42" s="17">
        <v>11712</v>
      </c>
      <c r="M42" s="17">
        <f>L42/K42*100</f>
        <v>34.566210584721446</v>
      </c>
      <c r="N42" s="21"/>
      <c r="O42" s="17"/>
      <c r="P42" s="17"/>
      <c r="Q42" s="21"/>
      <c r="R42" s="17"/>
      <c r="S42" s="17"/>
      <c r="T42" s="21"/>
      <c r="U42" s="17"/>
      <c r="V42" s="17"/>
      <c r="W42" s="21"/>
      <c r="X42" s="17"/>
      <c r="Y42" s="17"/>
      <c r="Z42" s="21"/>
      <c r="AA42" s="17"/>
      <c r="AB42" s="17"/>
    </row>
    <row r="43" spans="1:28" s="6" customFormat="1" ht="13.5" customHeight="1">
      <c r="A43" s="2" t="s">
        <v>191</v>
      </c>
      <c r="B43" s="16">
        <f>E43+'[11]субсидии '!B127+[11]субвенции!B124+'[11] иные '!B95</f>
        <v>29982.452660000003</v>
      </c>
      <c r="C43" s="16">
        <f>F43+'[11]субсидии '!C127+[11]субвенции!C124+'[11] иные '!C95</f>
        <v>3405.6396</v>
      </c>
      <c r="D43" s="16">
        <f t="shared" si="0"/>
        <v>11.358775876743099</v>
      </c>
      <c r="E43" s="16">
        <f>H43+K43</f>
        <v>0</v>
      </c>
      <c r="F43" s="16">
        <f>I43+L43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s="6" customFormat="1" ht="13.5" customHeight="1">
      <c r="A44" s="2" t="s">
        <v>169</v>
      </c>
      <c r="B44" s="16">
        <f>B45+B46</f>
        <v>650239.87052</v>
      </c>
      <c r="C44" s="16">
        <f>C45+C46</f>
        <v>300471.93758999999</v>
      </c>
      <c r="D44" s="16">
        <f t="shared" ref="D44:D57" si="1">C44/B44*100</f>
        <v>46.209399209819466</v>
      </c>
      <c r="E44" s="16">
        <f>E45+E46</f>
        <v>35144.1</v>
      </c>
      <c r="F44" s="16">
        <f>F45+F46</f>
        <v>27383.3</v>
      </c>
      <c r="G44" s="16">
        <f>F44/E44*100</f>
        <v>77.917203741168507</v>
      </c>
      <c r="H44" s="16">
        <f>H45+H46</f>
        <v>15366.3</v>
      </c>
      <c r="I44" s="16">
        <f>I45+I46</f>
        <v>8441</v>
      </c>
      <c r="J44" s="16">
        <f>I44/H44*100</f>
        <v>54.931896422691217</v>
      </c>
      <c r="K44" s="16">
        <f>K45+K46</f>
        <v>19777.8</v>
      </c>
      <c r="L44" s="16">
        <f>L45+L46</f>
        <v>18942.3</v>
      </c>
      <c r="M44" s="16">
        <f>L44/K44*100</f>
        <v>95.775566544307253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f>Z45+Z46</f>
        <v>0</v>
      </c>
      <c r="AA44" s="16">
        <f>AA45+AA46</f>
        <v>0</v>
      </c>
      <c r="AB44" s="16"/>
    </row>
    <row r="45" spans="1:28" ht="13.5" customHeight="1">
      <c r="A45" s="1" t="s">
        <v>170</v>
      </c>
      <c r="B45" s="17">
        <f>E45+'[12]субсидии '!B138+[12]субвенции!B135+'[12] иные '!B105</f>
        <v>641830.81319000002</v>
      </c>
      <c r="C45" s="17">
        <f>F45+'[12]субсидии '!C138+[12]субвенции!C135+'[12] иные '!C105</f>
        <v>298383.97975999996</v>
      </c>
      <c r="D45" s="17">
        <f t="shared" si="1"/>
        <v>46.489506833893607</v>
      </c>
      <c r="E45" s="17">
        <f>H45+K45+N45+Q45+T45+W45</f>
        <v>35144.1</v>
      </c>
      <c r="F45" s="17">
        <f>I45+L45+O45+R45+U45+X45</f>
        <v>27383.3</v>
      </c>
      <c r="G45" s="17">
        <f>F45/E45*100</f>
        <v>77.917203741168507</v>
      </c>
      <c r="H45" s="17">
        <v>15366.3</v>
      </c>
      <c r="I45" s="17">
        <v>8441</v>
      </c>
      <c r="J45" s="17">
        <f>I45/H45*100</f>
        <v>54.931896422691217</v>
      </c>
      <c r="K45" s="21">
        <v>19777.8</v>
      </c>
      <c r="L45" s="20">
        <v>18942.3</v>
      </c>
      <c r="M45" s="17">
        <f>L45/K45*100</f>
        <v>95.775566544307253</v>
      </c>
      <c r="N45" s="21"/>
      <c r="O45" s="17"/>
      <c r="P45" s="17"/>
      <c r="Q45" s="21"/>
      <c r="R45" s="17"/>
      <c r="S45" s="17"/>
      <c r="T45" s="21"/>
      <c r="U45" s="17"/>
      <c r="V45" s="17"/>
      <c r="W45" s="21"/>
      <c r="X45" s="17"/>
      <c r="Y45" s="17"/>
      <c r="Z45" s="21"/>
      <c r="AA45" s="20"/>
      <c r="AB45" s="17"/>
    </row>
    <row r="46" spans="1:28" s="6" customFormat="1" ht="13.5" customHeight="1">
      <c r="A46" s="2" t="s">
        <v>191</v>
      </c>
      <c r="B46" s="16">
        <f>E46+'[12]субсидии '!B139+[12]субвенции!B136+'[12] иные '!B106</f>
        <v>8409.0573300000015</v>
      </c>
      <c r="C46" s="16">
        <f>F46+'[12]субсидии '!C139+[12]субвенции!C136+'[12] иные '!C106</f>
        <v>2087.9578299999998</v>
      </c>
      <c r="D46" s="16">
        <f t="shared" si="1"/>
        <v>24.829867939549409</v>
      </c>
      <c r="E46" s="16">
        <f>H46+K46</f>
        <v>0</v>
      </c>
      <c r="F46" s="16">
        <f>I46+L46</f>
        <v>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s="6" customFormat="1" ht="13.5" customHeight="1">
      <c r="A47" s="2" t="s">
        <v>189</v>
      </c>
      <c r="B47" s="16">
        <f>B48+B49</f>
        <v>599033.38393999997</v>
      </c>
      <c r="C47" s="16">
        <f>C48+C49</f>
        <v>327629.50862999994</v>
      </c>
      <c r="D47" s="16">
        <f t="shared" si="1"/>
        <v>54.693030040345093</v>
      </c>
      <c r="E47" s="16">
        <f>E48+E49</f>
        <v>81622.831999999995</v>
      </c>
      <c r="F47" s="16">
        <f>F48+F49</f>
        <v>55272.5</v>
      </c>
      <c r="G47" s="16">
        <f>F47/E47*100</f>
        <v>67.716959391950525</v>
      </c>
      <c r="H47" s="16">
        <f>H48+H49</f>
        <v>45045.1</v>
      </c>
      <c r="I47" s="16">
        <f>I48+I49</f>
        <v>38753.300000000003</v>
      </c>
      <c r="J47" s="16">
        <f>I47/H47*100</f>
        <v>86.032221040690331</v>
      </c>
      <c r="K47" s="16">
        <f>K48+K49</f>
        <v>36343.199999999997</v>
      </c>
      <c r="L47" s="16">
        <f>L48+L49</f>
        <v>16519.2</v>
      </c>
      <c r="M47" s="16">
        <f>L47/K47*100</f>
        <v>45.453344779766233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>
        <f>Z48+Z49</f>
        <v>234.53200000000001</v>
      </c>
      <c r="AA47" s="16">
        <f>AA48+AA49</f>
        <v>0</v>
      </c>
      <c r="AB47" s="16">
        <f>AA47/Z47*100</f>
        <v>0</v>
      </c>
    </row>
    <row r="48" spans="1:28" ht="13.5" customHeight="1">
      <c r="A48" s="1" t="s">
        <v>172</v>
      </c>
      <c r="B48" s="17">
        <f>E48+'[5]субсидии '!B148+[5]субвенции!B146+'[5] иные '!B116</f>
        <v>513118.13175</v>
      </c>
      <c r="C48" s="17">
        <f>F48+'субсидии '!C148+субвенции!C147+' иные '!C116</f>
        <v>320862.29603999993</v>
      </c>
      <c r="D48" s="17">
        <f>C48/B48*100</f>
        <v>62.531856932377814</v>
      </c>
      <c r="E48" s="17">
        <f>H48+K48+N48+Q48+T48+W48+Z48</f>
        <v>81622.831999999995</v>
      </c>
      <c r="F48" s="17">
        <f>I48+L48+AA48</f>
        <v>55272.5</v>
      </c>
      <c r="G48" s="17">
        <f>F48/E48*100</f>
        <v>67.716959391950525</v>
      </c>
      <c r="H48" s="17">
        <v>45045.1</v>
      </c>
      <c r="I48" s="17">
        <v>38753.300000000003</v>
      </c>
      <c r="J48" s="17">
        <f>I48/H48*100</f>
        <v>86.032221040690331</v>
      </c>
      <c r="K48" s="21">
        <v>36343.199999999997</v>
      </c>
      <c r="L48" s="17">
        <v>16519.2</v>
      </c>
      <c r="M48" s="17">
        <f>L48/K48*100</f>
        <v>45.453344779766233</v>
      </c>
      <c r="N48" s="21"/>
      <c r="O48" s="17"/>
      <c r="P48" s="17"/>
      <c r="Q48" s="21"/>
      <c r="R48" s="17"/>
      <c r="S48" s="17"/>
      <c r="T48" s="21"/>
      <c r="U48" s="17"/>
      <c r="V48" s="17"/>
      <c r="W48" s="21"/>
      <c r="X48" s="17"/>
      <c r="Y48" s="17"/>
      <c r="Z48" s="21">
        <v>234.53200000000001</v>
      </c>
      <c r="AA48" s="17"/>
      <c r="AB48" s="17">
        <f>AA48/Z48*100</f>
        <v>0</v>
      </c>
    </row>
    <row r="49" spans="1:28" s="6" customFormat="1" ht="13.5" customHeight="1">
      <c r="A49" s="2" t="s">
        <v>191</v>
      </c>
      <c r="B49" s="16">
        <f>E49+'[5]субсидии '!B149+[5]субвенции!B147+'[5] иные '!B117</f>
        <v>85915.252189999999</v>
      </c>
      <c r="C49" s="16">
        <f>F49+'субсидии '!C149+субвенции!C148+' иные '!C117</f>
        <v>6767.2125900000001</v>
      </c>
      <c r="D49" s="16">
        <f t="shared" ref="D49" si="2">C49/B49*100</f>
        <v>7.8766137763693385</v>
      </c>
      <c r="E49" s="16">
        <f>H49+K49</f>
        <v>0</v>
      </c>
      <c r="F49" s="16">
        <f>I49+L49</f>
        <v>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s="6" customFormat="1" ht="13.5" customHeight="1">
      <c r="A50" s="2" t="s">
        <v>173</v>
      </c>
      <c r="B50" s="16">
        <f>B51+B52</f>
        <v>205825.05911999999</v>
      </c>
      <c r="C50" s="16">
        <f>C51+C52</f>
        <v>105119.54634000002</v>
      </c>
      <c r="D50" s="16">
        <f t="shared" si="1"/>
        <v>51.072277976955803</v>
      </c>
      <c r="E50" s="16">
        <f>E51+E52</f>
        <v>39390.304000000004</v>
      </c>
      <c r="F50" s="16">
        <f>F51+F52</f>
        <v>26715.4</v>
      </c>
      <c r="G50" s="16">
        <f>F50/E50*100</f>
        <v>67.822274232765494</v>
      </c>
      <c r="H50" s="16">
        <f>H51+H52</f>
        <v>28942.799999999999</v>
      </c>
      <c r="I50" s="16">
        <f>I51+I52</f>
        <v>19049.400000000001</v>
      </c>
      <c r="J50" s="16">
        <f>I50/H50*100</f>
        <v>65.8174053650649</v>
      </c>
      <c r="K50" s="16">
        <f>K51+K52</f>
        <v>10392</v>
      </c>
      <c r="L50" s="16">
        <f>L51+L52</f>
        <v>7666</v>
      </c>
      <c r="M50" s="16">
        <f>L50/K50*100</f>
        <v>73.768283294842192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f>Z51+Z52</f>
        <v>55.503999999999998</v>
      </c>
      <c r="AA50" s="16">
        <f>AA51+AA52</f>
        <v>0</v>
      </c>
      <c r="AB50" s="16">
        <f>AA50/Z50*100</f>
        <v>0</v>
      </c>
    </row>
    <row r="51" spans="1:28" ht="13.5" customHeight="1">
      <c r="A51" s="1" t="s">
        <v>174</v>
      </c>
      <c r="B51" s="17">
        <f>E51+'[13]субсидии '!B159+[13]субвенции!B156+'[13] иные '!B125</f>
        <v>167169.38649999999</v>
      </c>
      <c r="C51" s="17">
        <f>F51+'[13]субсидии '!C159+[13]субвенции!C156+'[13] иные '!C125</f>
        <v>104427.65478000001</v>
      </c>
      <c r="D51" s="17">
        <f t="shared" si="1"/>
        <v>62.468168943121661</v>
      </c>
      <c r="E51" s="17">
        <f>H51+K51+N51+Q51+T51+W51+Z51</f>
        <v>39390.304000000004</v>
      </c>
      <c r="F51" s="17">
        <f>I51+L51+O51+R51+U51+X51</f>
        <v>26715.4</v>
      </c>
      <c r="G51" s="17">
        <f>F51/E51*100</f>
        <v>67.822274232765494</v>
      </c>
      <c r="H51" s="17">
        <v>28942.799999999999</v>
      </c>
      <c r="I51" s="17">
        <v>19049.400000000001</v>
      </c>
      <c r="J51" s="17">
        <f>I51/H51*100</f>
        <v>65.8174053650649</v>
      </c>
      <c r="K51" s="21">
        <v>10392</v>
      </c>
      <c r="L51" s="17">
        <v>7666</v>
      </c>
      <c r="M51" s="17">
        <f>L51/K51*100</f>
        <v>73.768283294842192</v>
      </c>
      <c r="N51" s="21"/>
      <c r="O51" s="17"/>
      <c r="P51" s="17"/>
      <c r="Q51" s="21"/>
      <c r="R51" s="17"/>
      <c r="S51" s="17"/>
      <c r="T51" s="21"/>
      <c r="U51" s="17"/>
      <c r="V51" s="17"/>
      <c r="W51" s="21"/>
      <c r="X51" s="17"/>
      <c r="Y51" s="17"/>
      <c r="Z51" s="21">
        <v>55.503999999999998</v>
      </c>
      <c r="AA51" s="17"/>
      <c r="AB51" s="17">
        <f>AA51/Z51*100</f>
        <v>0</v>
      </c>
    </row>
    <row r="52" spans="1:28" s="6" customFormat="1" ht="13.5" customHeight="1">
      <c r="A52" s="2" t="s">
        <v>191</v>
      </c>
      <c r="B52" s="16">
        <f>E52+'[13]субсидии '!B160+[13]субвенции!B157+'[13] иные '!B126</f>
        <v>38655.672620000005</v>
      </c>
      <c r="C52" s="16">
        <f>F52+'[13]субсидии '!C160+[13]субвенции!C157+'[13] иные '!C126</f>
        <v>691.89156000000003</v>
      </c>
      <c r="D52" s="16">
        <f t="shared" si="1"/>
        <v>1.789883639592972</v>
      </c>
      <c r="E52" s="16">
        <f>H52+K52</f>
        <v>0</v>
      </c>
      <c r="F52" s="16">
        <f>I52+L52</f>
        <v>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s="6" customFormat="1" ht="13.5" customHeight="1">
      <c r="A53" s="2" t="s">
        <v>7</v>
      </c>
      <c r="B53" s="16">
        <f>B54+B55+B56</f>
        <v>7109469.1916799992</v>
      </c>
      <c r="C53" s="16">
        <f>SUM(C54:C56)</f>
        <v>3580254.77936</v>
      </c>
      <c r="D53" s="16">
        <f t="shared" si="1"/>
        <v>50.358960462897372</v>
      </c>
      <c r="E53" s="16">
        <f>SUM(E54:E56)</f>
        <v>276198.59700000001</v>
      </c>
      <c r="F53" s="16">
        <f>SUM(F54:F56)</f>
        <v>163413.79999999999</v>
      </c>
      <c r="G53" s="16">
        <f>F53/E53*100</f>
        <v>59.16532588324479</v>
      </c>
      <c r="H53" s="16">
        <f>SUM(H54:H56)</f>
        <v>122218.79999999999</v>
      </c>
      <c r="I53" s="16">
        <f>SUM(I54:I56)</f>
        <v>107637.8</v>
      </c>
      <c r="J53" s="16">
        <f>I53/H53*100</f>
        <v>88.069756862283072</v>
      </c>
      <c r="K53" s="16">
        <f>SUM(K54:K56)</f>
        <v>153811.59999999998</v>
      </c>
      <c r="L53" s="16">
        <f>SUM(L54:L56)</f>
        <v>55776</v>
      </c>
      <c r="M53" s="16">
        <f>L53/K53*100</f>
        <v>36.26254456750987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f>SUM(Z54:Z56)</f>
        <v>168.197</v>
      </c>
      <c r="AA53" s="16">
        <f>SUM(AA54:AA56)</f>
        <v>0</v>
      </c>
      <c r="AB53" s="16">
        <f>AA53/Z53*100</f>
        <v>0</v>
      </c>
    </row>
    <row r="54" spans="1:28" ht="14.25" customHeight="1">
      <c r="A54" s="1" t="s">
        <v>2</v>
      </c>
      <c r="B54" s="17">
        <f>E54+'[14]субсидии '!B167+[14]субвенции!B165+'[14] иные '!B128</f>
        <v>4825814.5803899989</v>
      </c>
      <c r="C54" s="17">
        <f>F54+'[14]субсидии '!C167+[14]субвенции!C165+'[14] иные '!C128</f>
        <v>2571285.1094300002</v>
      </c>
      <c r="D54" s="17">
        <f t="shared" si="1"/>
        <v>53.281887784884631</v>
      </c>
      <c r="E54" s="17">
        <f t="shared" ref="E54:F54" si="3">H54+K54+N54+Q54+T54+W54</f>
        <v>52157</v>
      </c>
      <c r="F54" s="17">
        <f t="shared" si="3"/>
        <v>0</v>
      </c>
      <c r="G54" s="17"/>
      <c r="H54" s="17"/>
      <c r="I54" s="17"/>
      <c r="J54" s="17"/>
      <c r="K54" s="21">
        <v>52157</v>
      </c>
      <c r="L54" s="17"/>
      <c r="M54" s="17"/>
      <c r="N54" s="21"/>
      <c r="O54" s="17"/>
      <c r="P54" s="17"/>
      <c r="Q54" s="21"/>
      <c r="R54" s="17"/>
      <c r="S54" s="17"/>
      <c r="T54" s="21"/>
      <c r="U54" s="17"/>
      <c r="V54" s="17"/>
      <c r="W54" s="21"/>
      <c r="X54" s="17"/>
      <c r="Y54" s="17"/>
      <c r="Z54" s="21"/>
      <c r="AA54" s="17"/>
      <c r="AB54" s="17"/>
    </row>
    <row r="55" spans="1:28" ht="13.5" customHeight="1">
      <c r="A55" s="1" t="s">
        <v>3</v>
      </c>
      <c r="B55" s="17">
        <f>E55+'[15]субсидии '!B168+[15]субвенции!B166+'[15] иные '!B129</f>
        <v>1736499.8940499998</v>
      </c>
      <c r="C55" s="17">
        <f>F55+'[15]субсидии '!C168+[15]субвенции!C166+'[15] иные '!C129</f>
        <v>699185.00783000002</v>
      </c>
      <c r="D55" s="17">
        <f t="shared" si="1"/>
        <v>40.264039763302634</v>
      </c>
      <c r="E55" s="17">
        <f t="shared" ref="E55:F56" si="4">H55+K55+N55+Q55+T55+W55</f>
        <v>135351.6</v>
      </c>
      <c r="F55" s="17">
        <f t="shared" si="4"/>
        <v>87594.1</v>
      </c>
      <c r="G55" s="17">
        <f>F55/E55*100</f>
        <v>64.715969371621767</v>
      </c>
      <c r="H55" s="17">
        <v>81958.2</v>
      </c>
      <c r="I55" s="17">
        <v>69377.600000000006</v>
      </c>
      <c r="J55" s="17">
        <f>I55/H55*100</f>
        <v>84.649980111813107</v>
      </c>
      <c r="K55" s="21">
        <v>53393.4</v>
      </c>
      <c r="L55" s="17">
        <v>18216.5</v>
      </c>
      <c r="M55" s="17">
        <f>L55/K55*100</f>
        <v>34.117512651376387</v>
      </c>
      <c r="N55" s="21"/>
      <c r="O55" s="17"/>
      <c r="P55" s="17"/>
      <c r="Q55" s="21"/>
      <c r="R55" s="17"/>
      <c r="S55" s="17"/>
      <c r="T55" s="21"/>
      <c r="U55" s="17"/>
      <c r="V55" s="17"/>
      <c r="W55" s="21"/>
      <c r="X55" s="17"/>
      <c r="Y55" s="17"/>
      <c r="Z55" s="21"/>
      <c r="AA55" s="17"/>
      <c r="AB55" s="17"/>
    </row>
    <row r="56" spans="1:28" ht="13.5" customHeight="1">
      <c r="A56" s="1" t="s">
        <v>4</v>
      </c>
      <c r="B56" s="17">
        <f>E56+'[16]субсидии '!B169+[16]субвенции!B167+'[16] иные '!B130</f>
        <v>547154.71723999991</v>
      </c>
      <c r="C56" s="17">
        <f>F56+'[16]субсидии '!C169+[16]субвенции!C167+'[16] иные '!C130</f>
        <v>309784.66210000002</v>
      </c>
      <c r="D56" s="17">
        <f t="shared" si="1"/>
        <v>56.617379388162767</v>
      </c>
      <c r="E56" s="17">
        <f>H56+K56+N56+Q56+T56+W56+Z56</f>
        <v>88689.996999999988</v>
      </c>
      <c r="F56" s="17">
        <f t="shared" si="4"/>
        <v>75819.7</v>
      </c>
      <c r="G56" s="17">
        <f>F56/E56*100</f>
        <v>85.488445782673779</v>
      </c>
      <c r="H56" s="17">
        <v>40260.6</v>
      </c>
      <c r="I56" s="17">
        <v>38260.199999999997</v>
      </c>
      <c r="J56" s="17">
        <f>I56/H56*100</f>
        <v>95.03137062040804</v>
      </c>
      <c r="K56" s="17">
        <v>48261.2</v>
      </c>
      <c r="L56" s="17">
        <v>37559.5</v>
      </c>
      <c r="M56" s="17">
        <f>L56/K56*100</f>
        <v>77.825458131998388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>
        <v>168.197</v>
      </c>
      <c r="AA56" s="17"/>
      <c r="AB56" s="17">
        <f>AA56/Z56*100</f>
        <v>0</v>
      </c>
    </row>
    <row r="57" spans="1:28" s="6" customFormat="1" ht="13.5" customHeight="1">
      <c r="A57" s="2" t="s">
        <v>6</v>
      </c>
      <c r="B57" s="16">
        <f>B53+B8</f>
        <v>16517785.067349998</v>
      </c>
      <c r="C57" s="16">
        <f>C53+C8</f>
        <v>8654166.4982899986</v>
      </c>
      <c r="D57" s="16">
        <f t="shared" si="1"/>
        <v>52.393020389860389</v>
      </c>
      <c r="E57" s="16">
        <f>E53+E50+E47+E44+E41+E38+E35+E32+E29+E26+E23+E20+E17+E14+E11</f>
        <v>1738569.9750000003</v>
      </c>
      <c r="F57" s="16">
        <f>F53+F8</f>
        <v>1191947.48811</v>
      </c>
      <c r="G57" s="16">
        <f>F57/E57*100</f>
        <v>68.559074713688176</v>
      </c>
      <c r="H57" s="16">
        <f>H8+H53</f>
        <v>916641</v>
      </c>
      <c r="I57" s="16">
        <f>I8+I53</f>
        <v>685668.82300000009</v>
      </c>
      <c r="J57" s="16">
        <f>I57/H57*100</f>
        <v>74.802329701595298</v>
      </c>
      <c r="K57" s="16">
        <f>K8+K53</f>
        <v>820928.97500000009</v>
      </c>
      <c r="L57" s="16">
        <f>L8+L53</f>
        <v>506278.66511</v>
      </c>
      <c r="M57" s="16">
        <f>L57/K57*100</f>
        <v>61.671433282032709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f>Z53+Z8</f>
        <v>1000</v>
      </c>
      <c r="AA57" s="16">
        <f>AA8+AA53</f>
        <v>0</v>
      </c>
      <c r="AB57" s="16">
        <f>AA57/Z57*100</f>
        <v>0</v>
      </c>
    </row>
    <row r="58" spans="1:28" ht="13.5" customHeight="1">
      <c r="B58" s="4"/>
      <c r="C58" s="7"/>
    </row>
  </sheetData>
  <mergeCells count="28">
    <mergeCell ref="Z2:AB3"/>
    <mergeCell ref="Z5:AB5"/>
    <mergeCell ref="Z6:AB6"/>
    <mergeCell ref="A1:M1"/>
    <mergeCell ref="K5:M5"/>
    <mergeCell ref="K6:M6"/>
    <mergeCell ref="H6:J6"/>
    <mergeCell ref="B5:D6"/>
    <mergeCell ref="K2:M3"/>
    <mergeCell ref="B2:D3"/>
    <mergeCell ref="E2:G3"/>
    <mergeCell ref="A2:A4"/>
    <mergeCell ref="H2:J3"/>
    <mergeCell ref="A5:A6"/>
    <mergeCell ref="H5:J5"/>
    <mergeCell ref="E5:G6"/>
    <mergeCell ref="T6:V6"/>
    <mergeCell ref="W2:Y3"/>
    <mergeCell ref="W5:Y5"/>
    <mergeCell ref="W6:Y6"/>
    <mergeCell ref="N2:P3"/>
    <mergeCell ref="N5:P5"/>
    <mergeCell ref="N6:P6"/>
    <mergeCell ref="Q2:S3"/>
    <mergeCell ref="Q5:S5"/>
    <mergeCell ref="Q6:S6"/>
    <mergeCell ref="T2:V3"/>
    <mergeCell ref="T5:V5"/>
  </mergeCells>
  <pageMargins left="0.31496062992125984" right="0.19685039370078741" top="0.19685039370078741" bottom="0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C170"/>
  <sheetViews>
    <sheetView zoomScale="80" zoomScaleNormal="80" workbookViewId="0">
      <pane xSplit="4" ySplit="8" topLeftCell="E159" activePane="bottomRight" state="frozen"/>
      <selection pane="topRight" activeCell="E1" sqref="E1"/>
      <selection pane="bottomLeft" activeCell="A8" sqref="A8"/>
      <selection pane="bottomRight" activeCell="G14" sqref="G14"/>
    </sheetView>
  </sheetViews>
  <sheetFormatPr defaultRowHeight="12.75"/>
  <cols>
    <col min="1" max="1" width="20.7109375" style="43" customWidth="1"/>
    <col min="2" max="2" width="17.5703125" style="43" customWidth="1"/>
    <col min="3" max="3" width="17.7109375" style="43" customWidth="1"/>
    <col min="4" max="4" width="12.5703125" style="43" customWidth="1"/>
    <col min="5" max="13" width="15.5703125" style="43" customWidth="1"/>
    <col min="14" max="14" width="15.7109375" style="43" customWidth="1"/>
    <col min="15" max="19" width="15.5703125" style="43" customWidth="1"/>
    <col min="20" max="20" width="17.42578125" style="43" customWidth="1"/>
    <col min="21" max="27" width="15.5703125" style="43" customWidth="1"/>
    <col min="28" max="28" width="16.140625" style="43" customWidth="1"/>
    <col min="29" max="29" width="17" style="43" customWidth="1"/>
    <col min="30" max="31" width="15.5703125" style="43" customWidth="1"/>
    <col min="32" max="32" width="18.7109375" style="43" customWidth="1"/>
    <col min="33" max="49" width="15.5703125" style="43" customWidth="1"/>
    <col min="50" max="50" width="18.5703125" style="43" customWidth="1"/>
    <col min="51" max="52" width="15.5703125" style="43" customWidth="1"/>
    <col min="53" max="53" width="19.42578125" style="43" customWidth="1"/>
    <col min="54" max="95" width="15.5703125" style="43" customWidth="1"/>
    <col min="96" max="96" width="13.140625" style="43" customWidth="1"/>
    <col min="97" max="97" width="15.5703125" style="43" customWidth="1"/>
    <col min="98" max="98" width="20.140625" style="43" customWidth="1"/>
    <col min="99" max="100" width="15.5703125" style="43" customWidth="1"/>
    <col min="101" max="101" width="18" style="43" customWidth="1"/>
    <col min="102" max="103" width="15.5703125" style="43" customWidth="1"/>
    <col min="104" max="104" width="19.85546875" style="43" customWidth="1"/>
    <col min="105" max="118" width="15.5703125" style="43" customWidth="1"/>
    <col min="119" max="119" width="22.28515625" style="43" customWidth="1"/>
    <col min="120" max="144" width="15.5703125" style="43" customWidth="1"/>
    <col min="145" max="145" width="13.5703125" style="43" customWidth="1"/>
    <col min="146" max="184" width="15.5703125" style="43" customWidth="1"/>
    <col min="185" max="186" width="16.85546875" style="43" customWidth="1"/>
    <col min="187" max="187" width="16.85546875" style="66" customWidth="1"/>
    <col min="188" max="189" width="16.85546875" style="43" customWidth="1"/>
    <col min="190" max="190" width="16.85546875" style="66" customWidth="1"/>
    <col min="191" max="192" width="16.85546875" style="43" customWidth="1"/>
    <col min="193" max="193" width="16.85546875" style="66" customWidth="1"/>
    <col min="194" max="195" width="16.85546875" style="43" customWidth="1"/>
    <col min="196" max="196" width="16.85546875" style="66" customWidth="1"/>
    <col min="197" max="198" width="16.85546875" style="43" customWidth="1"/>
    <col min="199" max="199" width="16.85546875" style="66" customWidth="1"/>
    <col min="200" max="201" width="16.85546875" style="43" customWidth="1"/>
    <col min="202" max="202" width="16.85546875" style="66" customWidth="1"/>
    <col min="203" max="204" width="16.85546875" style="43" customWidth="1"/>
    <col min="205" max="205" width="16.85546875" style="66" customWidth="1"/>
    <col min="206" max="210" width="15.5703125" style="43" customWidth="1"/>
    <col min="211" max="211" width="13.5703125" style="43" customWidth="1"/>
    <col min="212" max="16384" width="9.140625" style="43"/>
  </cols>
  <sheetData>
    <row r="1" spans="1:211" s="53" customFormat="1" ht="21" customHeight="1">
      <c r="A1" s="49"/>
      <c r="B1" s="50" t="s">
        <v>226</v>
      </c>
      <c r="C1" s="51"/>
      <c r="D1" s="52"/>
      <c r="E1" s="49" t="s">
        <v>450</v>
      </c>
      <c r="F1" s="49"/>
      <c r="G1" s="49"/>
      <c r="H1" s="49" t="s">
        <v>8</v>
      </c>
      <c r="I1" s="49"/>
      <c r="J1" s="49"/>
      <c r="K1" s="49"/>
      <c r="L1" s="49"/>
      <c r="M1" s="49"/>
      <c r="N1" s="49" t="s">
        <v>451</v>
      </c>
      <c r="O1" s="49"/>
      <c r="P1" s="49"/>
      <c r="Q1" s="49" t="s">
        <v>452</v>
      </c>
      <c r="R1" s="49"/>
      <c r="S1" s="49"/>
      <c r="T1" s="49" t="s">
        <v>453</v>
      </c>
      <c r="U1" s="49"/>
      <c r="V1" s="49"/>
      <c r="W1" s="49" t="s">
        <v>8</v>
      </c>
      <c r="X1" s="49"/>
      <c r="Y1" s="49"/>
      <c r="Z1" s="49"/>
      <c r="AA1" s="49"/>
      <c r="AB1" s="49"/>
      <c r="AC1" s="49" t="s">
        <v>454</v>
      </c>
      <c r="AD1" s="49"/>
      <c r="AE1" s="49"/>
      <c r="AF1" s="49" t="s">
        <v>251</v>
      </c>
      <c r="AG1" s="49"/>
      <c r="AH1" s="49"/>
      <c r="AI1" s="49"/>
      <c r="AJ1" s="49"/>
      <c r="AK1" s="49"/>
      <c r="AL1" s="49" t="s">
        <v>252</v>
      </c>
      <c r="AM1" s="49"/>
      <c r="AN1" s="49"/>
      <c r="AO1" s="49" t="s">
        <v>455</v>
      </c>
      <c r="AP1" s="49"/>
      <c r="AQ1" s="49"/>
      <c r="AR1" s="49" t="s">
        <v>8</v>
      </c>
      <c r="AS1" s="49"/>
      <c r="AT1" s="49"/>
      <c r="AU1" s="49"/>
      <c r="AV1" s="49"/>
      <c r="AW1" s="49"/>
      <c r="AX1" s="49" t="s">
        <v>456</v>
      </c>
      <c r="AY1" s="49"/>
      <c r="AZ1" s="49"/>
      <c r="BA1" s="49" t="s">
        <v>8</v>
      </c>
      <c r="BB1" s="49"/>
      <c r="BC1" s="49"/>
      <c r="BD1" s="49"/>
      <c r="BE1" s="49"/>
      <c r="BF1" s="49"/>
      <c r="BG1" s="49" t="s">
        <v>457</v>
      </c>
      <c r="BH1" s="49"/>
      <c r="BI1" s="49"/>
      <c r="BJ1" s="49" t="s">
        <v>458</v>
      </c>
      <c r="BK1" s="49"/>
      <c r="BL1" s="49"/>
      <c r="BM1" s="49" t="s">
        <v>8</v>
      </c>
      <c r="BN1" s="49"/>
      <c r="BO1" s="49"/>
      <c r="BP1" s="49"/>
      <c r="BQ1" s="49"/>
      <c r="BR1" s="49"/>
      <c r="BS1" s="49" t="s">
        <v>459</v>
      </c>
      <c r="BT1" s="49"/>
      <c r="BU1" s="49"/>
      <c r="BV1" s="49" t="s">
        <v>8</v>
      </c>
      <c r="BW1" s="49"/>
      <c r="BX1" s="49"/>
      <c r="BY1" s="49"/>
      <c r="BZ1" s="49"/>
      <c r="CA1" s="49"/>
      <c r="CB1" s="49" t="s">
        <v>460</v>
      </c>
      <c r="CC1" s="49"/>
      <c r="CD1" s="49"/>
      <c r="CE1" s="49" t="s">
        <v>8</v>
      </c>
      <c r="CF1" s="49"/>
      <c r="CG1" s="49"/>
      <c r="CH1" s="49"/>
      <c r="CI1" s="49"/>
      <c r="CJ1" s="49"/>
      <c r="CK1" s="49" t="s">
        <v>461</v>
      </c>
      <c r="CL1" s="49"/>
      <c r="CM1" s="49"/>
      <c r="CN1" s="49" t="s">
        <v>8</v>
      </c>
      <c r="CO1" s="49"/>
      <c r="CP1" s="49"/>
      <c r="CQ1" s="49"/>
      <c r="CR1" s="49"/>
      <c r="CS1" s="49"/>
      <c r="CT1" s="49" t="s">
        <v>462</v>
      </c>
      <c r="CU1" s="49"/>
      <c r="CV1" s="49"/>
      <c r="CW1" s="49" t="s">
        <v>8</v>
      </c>
      <c r="CX1" s="49"/>
      <c r="CY1" s="49"/>
      <c r="CZ1" s="49"/>
      <c r="DA1" s="49"/>
      <c r="DB1" s="49"/>
      <c r="DC1" s="49" t="s">
        <v>463</v>
      </c>
      <c r="DD1" s="49"/>
      <c r="DE1" s="49"/>
      <c r="DF1" s="49" t="s">
        <v>8</v>
      </c>
      <c r="DG1" s="49"/>
      <c r="DH1" s="49"/>
      <c r="DI1" s="49"/>
      <c r="DJ1" s="49"/>
      <c r="DK1" s="49"/>
      <c r="DL1" s="49" t="s">
        <v>464</v>
      </c>
      <c r="DM1" s="49"/>
      <c r="DN1" s="49"/>
      <c r="DO1" s="49" t="s">
        <v>465</v>
      </c>
      <c r="DP1" s="49"/>
      <c r="DQ1" s="49"/>
      <c r="DR1" s="49" t="s">
        <v>250</v>
      </c>
      <c r="DS1" s="49"/>
      <c r="DT1" s="49"/>
      <c r="DU1" s="49" t="s">
        <v>466</v>
      </c>
      <c r="DV1" s="49"/>
      <c r="DW1" s="49"/>
      <c r="DX1" s="49" t="s">
        <v>8</v>
      </c>
      <c r="DY1" s="49"/>
      <c r="DZ1" s="49"/>
      <c r="EA1" s="49"/>
      <c r="EB1" s="49"/>
      <c r="EC1" s="49"/>
      <c r="ED1" s="49" t="s">
        <v>253</v>
      </c>
      <c r="EE1" s="49"/>
      <c r="EF1" s="49"/>
      <c r="EG1" s="50" t="s">
        <v>317</v>
      </c>
      <c r="EH1" s="51"/>
      <c r="EI1" s="52"/>
      <c r="EJ1" s="49" t="s">
        <v>8</v>
      </c>
      <c r="EK1" s="49"/>
      <c r="EL1" s="49"/>
      <c r="EM1" s="49"/>
      <c r="EN1" s="49"/>
      <c r="EO1" s="49"/>
      <c r="EP1" s="49" t="s">
        <v>346</v>
      </c>
      <c r="EQ1" s="49"/>
      <c r="ER1" s="49"/>
      <c r="ES1" s="49" t="s">
        <v>347</v>
      </c>
      <c r="ET1" s="49"/>
      <c r="EU1" s="49"/>
      <c r="EV1" s="49" t="s">
        <v>356</v>
      </c>
      <c r="EW1" s="49"/>
      <c r="EX1" s="49"/>
      <c r="EY1" s="49" t="s">
        <v>349</v>
      </c>
      <c r="EZ1" s="49"/>
      <c r="FA1" s="49"/>
      <c r="FB1" s="49" t="s">
        <v>375</v>
      </c>
      <c r="FC1" s="49"/>
      <c r="FD1" s="49"/>
      <c r="FE1" s="49" t="s">
        <v>349</v>
      </c>
      <c r="FF1" s="49"/>
      <c r="FG1" s="49"/>
      <c r="FH1" s="49" t="s">
        <v>357</v>
      </c>
      <c r="FI1" s="49"/>
      <c r="FJ1" s="49"/>
      <c r="FK1" s="49" t="s">
        <v>358</v>
      </c>
      <c r="FL1" s="49"/>
      <c r="FM1" s="49"/>
      <c r="FN1" s="49" t="s">
        <v>391</v>
      </c>
      <c r="FO1" s="49"/>
      <c r="FP1" s="49"/>
      <c r="FQ1" s="49" t="s">
        <v>392</v>
      </c>
      <c r="FR1" s="49"/>
      <c r="FS1" s="49"/>
      <c r="FT1" s="50" t="s">
        <v>393</v>
      </c>
      <c r="FU1" s="51"/>
      <c r="FV1" s="52"/>
      <c r="FW1" s="49" t="s">
        <v>398</v>
      </c>
      <c r="FX1" s="49"/>
      <c r="FY1" s="49"/>
      <c r="FZ1" s="49" t="s">
        <v>394</v>
      </c>
      <c r="GA1" s="49"/>
      <c r="GB1" s="49"/>
      <c r="GC1" s="49" t="s">
        <v>401</v>
      </c>
      <c r="GD1" s="49"/>
      <c r="GE1" s="49"/>
      <c r="GF1" s="49" t="s">
        <v>412</v>
      </c>
      <c r="GG1" s="49"/>
      <c r="GH1" s="49"/>
      <c r="GI1" s="49" t="s">
        <v>413</v>
      </c>
      <c r="GJ1" s="49"/>
      <c r="GK1" s="49"/>
      <c r="GL1" s="49" t="s">
        <v>422</v>
      </c>
      <c r="GM1" s="49"/>
      <c r="GN1" s="49"/>
      <c r="GO1" s="49" t="s">
        <v>430</v>
      </c>
      <c r="GP1" s="49"/>
      <c r="GQ1" s="49"/>
      <c r="GR1" s="49" t="s">
        <v>432</v>
      </c>
      <c r="GS1" s="49"/>
      <c r="GT1" s="49"/>
      <c r="GU1" s="49" t="s">
        <v>467</v>
      </c>
      <c r="GV1" s="49"/>
      <c r="GW1" s="49"/>
      <c r="GX1" s="49" t="s">
        <v>8</v>
      </c>
      <c r="GY1" s="49"/>
      <c r="GZ1" s="49"/>
      <c r="HA1" s="49"/>
      <c r="HB1" s="49"/>
      <c r="HC1" s="49"/>
    </row>
    <row r="2" spans="1:211" s="53" customFormat="1" ht="138" customHeight="1">
      <c r="A2" s="49"/>
      <c r="B2" s="54"/>
      <c r="C2" s="55"/>
      <c r="D2" s="56"/>
      <c r="E2" s="49"/>
      <c r="F2" s="49"/>
      <c r="G2" s="49"/>
      <c r="H2" s="49" t="s">
        <v>468</v>
      </c>
      <c r="I2" s="49"/>
      <c r="J2" s="49"/>
      <c r="K2" s="49" t="s">
        <v>469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 t="s">
        <v>470</v>
      </c>
      <c r="X2" s="49"/>
      <c r="Y2" s="49"/>
      <c r="Z2" s="49" t="s">
        <v>471</v>
      </c>
      <c r="AA2" s="49"/>
      <c r="AB2" s="49"/>
      <c r="AC2" s="49"/>
      <c r="AD2" s="49"/>
      <c r="AE2" s="49"/>
      <c r="AF2" s="49" t="s">
        <v>472</v>
      </c>
      <c r="AG2" s="49"/>
      <c r="AH2" s="49"/>
      <c r="AI2" s="49" t="s">
        <v>473</v>
      </c>
      <c r="AJ2" s="49"/>
      <c r="AK2" s="49"/>
      <c r="AL2" s="49"/>
      <c r="AM2" s="49"/>
      <c r="AN2" s="49"/>
      <c r="AO2" s="49"/>
      <c r="AP2" s="49"/>
      <c r="AQ2" s="49"/>
      <c r="AR2" s="49" t="s">
        <v>474</v>
      </c>
      <c r="AS2" s="49"/>
      <c r="AT2" s="49"/>
      <c r="AU2" s="49" t="s">
        <v>475</v>
      </c>
      <c r="AV2" s="49"/>
      <c r="AW2" s="49"/>
      <c r="AX2" s="49"/>
      <c r="AY2" s="49"/>
      <c r="AZ2" s="49"/>
      <c r="BA2" s="49" t="s">
        <v>476</v>
      </c>
      <c r="BB2" s="49"/>
      <c r="BC2" s="49"/>
      <c r="BD2" s="49" t="s">
        <v>477</v>
      </c>
      <c r="BE2" s="49"/>
      <c r="BF2" s="49"/>
      <c r="BG2" s="49"/>
      <c r="BH2" s="49"/>
      <c r="BI2" s="49"/>
      <c r="BJ2" s="49"/>
      <c r="BK2" s="49"/>
      <c r="BL2" s="49"/>
      <c r="BM2" s="49" t="s">
        <v>211</v>
      </c>
      <c r="BN2" s="49"/>
      <c r="BO2" s="49"/>
      <c r="BP2" s="49" t="s">
        <v>227</v>
      </c>
      <c r="BQ2" s="49"/>
      <c r="BR2" s="49"/>
      <c r="BS2" s="49"/>
      <c r="BT2" s="49"/>
      <c r="BU2" s="49"/>
      <c r="BV2" s="49" t="s">
        <v>209</v>
      </c>
      <c r="BW2" s="49"/>
      <c r="BX2" s="49"/>
      <c r="BY2" s="49" t="s">
        <v>210</v>
      </c>
      <c r="BZ2" s="49"/>
      <c r="CA2" s="49"/>
      <c r="CB2" s="49"/>
      <c r="CC2" s="49"/>
      <c r="CD2" s="49"/>
      <c r="CE2" s="57" t="s">
        <v>478</v>
      </c>
      <c r="CF2" s="58"/>
      <c r="CG2" s="59"/>
      <c r="CH2" s="57" t="s">
        <v>479</v>
      </c>
      <c r="CI2" s="58"/>
      <c r="CJ2" s="59"/>
      <c r="CK2" s="49"/>
      <c r="CL2" s="49"/>
      <c r="CM2" s="49"/>
      <c r="CN2" s="49" t="s">
        <v>480</v>
      </c>
      <c r="CO2" s="49"/>
      <c r="CP2" s="49"/>
      <c r="CQ2" s="49" t="s">
        <v>481</v>
      </c>
      <c r="CR2" s="49"/>
      <c r="CS2" s="49"/>
      <c r="CT2" s="49"/>
      <c r="CU2" s="49"/>
      <c r="CV2" s="49"/>
      <c r="CW2" s="49" t="s">
        <v>482</v>
      </c>
      <c r="CX2" s="49"/>
      <c r="CY2" s="49"/>
      <c r="CZ2" s="49" t="s">
        <v>483</v>
      </c>
      <c r="DA2" s="49"/>
      <c r="DB2" s="49"/>
      <c r="DC2" s="49"/>
      <c r="DD2" s="49"/>
      <c r="DE2" s="49"/>
      <c r="DF2" s="49" t="s">
        <v>484</v>
      </c>
      <c r="DG2" s="49"/>
      <c r="DH2" s="49"/>
      <c r="DI2" s="49" t="s">
        <v>485</v>
      </c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57" t="s">
        <v>486</v>
      </c>
      <c r="DY2" s="58"/>
      <c r="DZ2" s="59"/>
      <c r="EA2" s="57" t="s">
        <v>487</v>
      </c>
      <c r="EB2" s="58"/>
      <c r="EC2" s="59"/>
      <c r="ED2" s="49"/>
      <c r="EE2" s="49"/>
      <c r="EF2" s="49"/>
      <c r="EG2" s="54"/>
      <c r="EH2" s="55"/>
      <c r="EI2" s="56"/>
      <c r="EJ2" s="49" t="s">
        <v>488</v>
      </c>
      <c r="EK2" s="49"/>
      <c r="EL2" s="49"/>
      <c r="EM2" s="49" t="s">
        <v>489</v>
      </c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54"/>
      <c r="FU2" s="55"/>
      <c r="FV2" s="56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 t="s">
        <v>490</v>
      </c>
      <c r="GY2" s="49"/>
      <c r="GZ2" s="49"/>
      <c r="HA2" s="49" t="s">
        <v>491</v>
      </c>
      <c r="HB2" s="49"/>
      <c r="HC2" s="49"/>
    </row>
    <row r="3" spans="1:211" s="53" customFormat="1" ht="30" customHeight="1">
      <c r="A3" s="49"/>
      <c r="B3" s="41" t="s">
        <v>218</v>
      </c>
      <c r="C3" s="41" t="s">
        <v>219</v>
      </c>
      <c r="D3" s="41" t="s">
        <v>221</v>
      </c>
      <c r="E3" s="41" t="s">
        <v>218</v>
      </c>
      <c r="F3" s="41" t="s">
        <v>219</v>
      </c>
      <c r="G3" s="41" t="s">
        <v>221</v>
      </c>
      <c r="H3" s="41" t="s">
        <v>218</v>
      </c>
      <c r="I3" s="41" t="s">
        <v>219</v>
      </c>
      <c r="J3" s="41" t="s">
        <v>221</v>
      </c>
      <c r="K3" s="41" t="s">
        <v>218</v>
      </c>
      <c r="L3" s="41" t="s">
        <v>219</v>
      </c>
      <c r="M3" s="41" t="s">
        <v>221</v>
      </c>
      <c r="N3" s="41" t="s">
        <v>218</v>
      </c>
      <c r="O3" s="41" t="s">
        <v>219</v>
      </c>
      <c r="P3" s="41" t="s">
        <v>221</v>
      </c>
      <c r="Q3" s="41" t="s">
        <v>218</v>
      </c>
      <c r="R3" s="41" t="s">
        <v>219</v>
      </c>
      <c r="S3" s="41" t="s">
        <v>221</v>
      </c>
      <c r="T3" s="41" t="s">
        <v>218</v>
      </c>
      <c r="U3" s="41" t="s">
        <v>219</v>
      </c>
      <c r="V3" s="41" t="s">
        <v>221</v>
      </c>
      <c r="W3" s="41" t="s">
        <v>218</v>
      </c>
      <c r="X3" s="41" t="s">
        <v>219</v>
      </c>
      <c r="Y3" s="41" t="s">
        <v>221</v>
      </c>
      <c r="Z3" s="41" t="s">
        <v>218</v>
      </c>
      <c r="AA3" s="41" t="s">
        <v>219</v>
      </c>
      <c r="AB3" s="41" t="s">
        <v>221</v>
      </c>
      <c r="AC3" s="41" t="s">
        <v>218</v>
      </c>
      <c r="AD3" s="41" t="s">
        <v>219</v>
      </c>
      <c r="AE3" s="41" t="s">
        <v>221</v>
      </c>
      <c r="AF3" s="41" t="s">
        <v>218</v>
      </c>
      <c r="AG3" s="41" t="s">
        <v>219</v>
      </c>
      <c r="AH3" s="41" t="s">
        <v>221</v>
      </c>
      <c r="AI3" s="41" t="s">
        <v>218</v>
      </c>
      <c r="AJ3" s="41" t="s">
        <v>219</v>
      </c>
      <c r="AK3" s="41" t="s">
        <v>221</v>
      </c>
      <c r="AL3" s="41" t="s">
        <v>218</v>
      </c>
      <c r="AM3" s="41" t="s">
        <v>219</v>
      </c>
      <c r="AN3" s="41" t="s">
        <v>221</v>
      </c>
      <c r="AO3" s="41" t="s">
        <v>218</v>
      </c>
      <c r="AP3" s="41" t="s">
        <v>219</v>
      </c>
      <c r="AQ3" s="41" t="s">
        <v>221</v>
      </c>
      <c r="AR3" s="41" t="s">
        <v>218</v>
      </c>
      <c r="AS3" s="41" t="s">
        <v>219</v>
      </c>
      <c r="AT3" s="41" t="s">
        <v>221</v>
      </c>
      <c r="AU3" s="41" t="s">
        <v>218</v>
      </c>
      <c r="AV3" s="41" t="s">
        <v>219</v>
      </c>
      <c r="AW3" s="41" t="s">
        <v>221</v>
      </c>
      <c r="AX3" s="41" t="s">
        <v>218</v>
      </c>
      <c r="AY3" s="41" t="s">
        <v>219</v>
      </c>
      <c r="AZ3" s="41" t="s">
        <v>221</v>
      </c>
      <c r="BA3" s="41" t="s">
        <v>218</v>
      </c>
      <c r="BB3" s="41" t="s">
        <v>219</v>
      </c>
      <c r="BC3" s="41" t="s">
        <v>221</v>
      </c>
      <c r="BD3" s="41" t="s">
        <v>218</v>
      </c>
      <c r="BE3" s="41" t="s">
        <v>219</v>
      </c>
      <c r="BF3" s="41" t="s">
        <v>221</v>
      </c>
      <c r="BG3" s="41" t="s">
        <v>218</v>
      </c>
      <c r="BH3" s="41" t="s">
        <v>219</v>
      </c>
      <c r="BI3" s="41" t="s">
        <v>221</v>
      </c>
      <c r="BJ3" s="41" t="s">
        <v>218</v>
      </c>
      <c r="BK3" s="41" t="s">
        <v>219</v>
      </c>
      <c r="BL3" s="41" t="s">
        <v>221</v>
      </c>
      <c r="BM3" s="41" t="s">
        <v>218</v>
      </c>
      <c r="BN3" s="41" t="s">
        <v>219</v>
      </c>
      <c r="BO3" s="41" t="s">
        <v>221</v>
      </c>
      <c r="BP3" s="41" t="s">
        <v>218</v>
      </c>
      <c r="BQ3" s="41" t="s">
        <v>219</v>
      </c>
      <c r="BR3" s="41" t="s">
        <v>221</v>
      </c>
      <c r="BS3" s="41" t="s">
        <v>218</v>
      </c>
      <c r="BT3" s="41" t="s">
        <v>219</v>
      </c>
      <c r="BU3" s="41" t="s">
        <v>221</v>
      </c>
      <c r="BV3" s="41" t="s">
        <v>218</v>
      </c>
      <c r="BW3" s="41" t="s">
        <v>219</v>
      </c>
      <c r="BX3" s="41" t="s">
        <v>221</v>
      </c>
      <c r="BY3" s="41" t="s">
        <v>218</v>
      </c>
      <c r="BZ3" s="41" t="s">
        <v>219</v>
      </c>
      <c r="CA3" s="41" t="s">
        <v>221</v>
      </c>
      <c r="CB3" s="41" t="s">
        <v>218</v>
      </c>
      <c r="CC3" s="41" t="s">
        <v>219</v>
      </c>
      <c r="CD3" s="41" t="s">
        <v>221</v>
      </c>
      <c r="CE3" s="41" t="s">
        <v>218</v>
      </c>
      <c r="CF3" s="41" t="s">
        <v>219</v>
      </c>
      <c r="CG3" s="41" t="s">
        <v>221</v>
      </c>
      <c r="CH3" s="41" t="s">
        <v>218</v>
      </c>
      <c r="CI3" s="41" t="s">
        <v>219</v>
      </c>
      <c r="CJ3" s="41" t="s">
        <v>221</v>
      </c>
      <c r="CK3" s="41" t="s">
        <v>218</v>
      </c>
      <c r="CL3" s="41" t="s">
        <v>219</v>
      </c>
      <c r="CM3" s="41" t="s">
        <v>221</v>
      </c>
      <c r="CN3" s="41" t="s">
        <v>218</v>
      </c>
      <c r="CO3" s="41" t="s">
        <v>219</v>
      </c>
      <c r="CP3" s="41" t="s">
        <v>221</v>
      </c>
      <c r="CQ3" s="41" t="s">
        <v>218</v>
      </c>
      <c r="CR3" s="41" t="s">
        <v>219</v>
      </c>
      <c r="CS3" s="41" t="s">
        <v>221</v>
      </c>
      <c r="CT3" s="41" t="s">
        <v>218</v>
      </c>
      <c r="CU3" s="41" t="s">
        <v>219</v>
      </c>
      <c r="CV3" s="41" t="s">
        <v>221</v>
      </c>
      <c r="CW3" s="41" t="s">
        <v>218</v>
      </c>
      <c r="CX3" s="41" t="s">
        <v>219</v>
      </c>
      <c r="CY3" s="41" t="s">
        <v>221</v>
      </c>
      <c r="CZ3" s="41" t="s">
        <v>218</v>
      </c>
      <c r="DA3" s="41" t="s">
        <v>219</v>
      </c>
      <c r="DB3" s="41" t="s">
        <v>221</v>
      </c>
      <c r="DC3" s="41" t="s">
        <v>218</v>
      </c>
      <c r="DD3" s="41" t="s">
        <v>219</v>
      </c>
      <c r="DE3" s="41" t="s">
        <v>221</v>
      </c>
      <c r="DF3" s="41" t="s">
        <v>218</v>
      </c>
      <c r="DG3" s="41" t="s">
        <v>219</v>
      </c>
      <c r="DH3" s="41" t="s">
        <v>221</v>
      </c>
      <c r="DI3" s="41" t="s">
        <v>218</v>
      </c>
      <c r="DJ3" s="41" t="s">
        <v>219</v>
      </c>
      <c r="DK3" s="41" t="s">
        <v>221</v>
      </c>
      <c r="DL3" s="41" t="s">
        <v>218</v>
      </c>
      <c r="DM3" s="41" t="s">
        <v>219</v>
      </c>
      <c r="DN3" s="41" t="s">
        <v>221</v>
      </c>
      <c r="DO3" s="41" t="s">
        <v>218</v>
      </c>
      <c r="DP3" s="41" t="s">
        <v>219</v>
      </c>
      <c r="DQ3" s="41" t="s">
        <v>221</v>
      </c>
      <c r="DR3" s="41" t="s">
        <v>218</v>
      </c>
      <c r="DS3" s="41" t="s">
        <v>219</v>
      </c>
      <c r="DT3" s="41" t="s">
        <v>221</v>
      </c>
      <c r="DU3" s="41" t="s">
        <v>218</v>
      </c>
      <c r="DV3" s="41" t="s">
        <v>219</v>
      </c>
      <c r="DW3" s="41" t="s">
        <v>221</v>
      </c>
      <c r="DX3" s="41" t="s">
        <v>218</v>
      </c>
      <c r="DY3" s="41" t="s">
        <v>219</v>
      </c>
      <c r="DZ3" s="41" t="s">
        <v>221</v>
      </c>
      <c r="EA3" s="41" t="s">
        <v>218</v>
      </c>
      <c r="EB3" s="41" t="s">
        <v>219</v>
      </c>
      <c r="EC3" s="41" t="s">
        <v>221</v>
      </c>
      <c r="ED3" s="41" t="s">
        <v>218</v>
      </c>
      <c r="EE3" s="41" t="s">
        <v>219</v>
      </c>
      <c r="EF3" s="41" t="s">
        <v>221</v>
      </c>
      <c r="EG3" s="41" t="s">
        <v>218</v>
      </c>
      <c r="EH3" s="41" t="s">
        <v>219</v>
      </c>
      <c r="EI3" s="41" t="s">
        <v>221</v>
      </c>
      <c r="EJ3" s="41" t="s">
        <v>218</v>
      </c>
      <c r="EK3" s="41" t="s">
        <v>219</v>
      </c>
      <c r="EL3" s="41" t="s">
        <v>221</v>
      </c>
      <c r="EM3" s="41" t="s">
        <v>218</v>
      </c>
      <c r="EN3" s="41" t="s">
        <v>219</v>
      </c>
      <c r="EO3" s="41" t="s">
        <v>221</v>
      </c>
      <c r="EP3" s="41" t="s">
        <v>218</v>
      </c>
      <c r="EQ3" s="41" t="s">
        <v>219</v>
      </c>
      <c r="ER3" s="41" t="s">
        <v>221</v>
      </c>
      <c r="ES3" s="41" t="s">
        <v>218</v>
      </c>
      <c r="ET3" s="41" t="s">
        <v>219</v>
      </c>
      <c r="EU3" s="41" t="s">
        <v>221</v>
      </c>
      <c r="EV3" s="41" t="s">
        <v>218</v>
      </c>
      <c r="EW3" s="41" t="s">
        <v>219</v>
      </c>
      <c r="EX3" s="41" t="s">
        <v>221</v>
      </c>
      <c r="EY3" s="41" t="s">
        <v>218</v>
      </c>
      <c r="EZ3" s="41" t="s">
        <v>219</v>
      </c>
      <c r="FA3" s="41" t="s">
        <v>221</v>
      </c>
      <c r="FB3" s="41" t="s">
        <v>218</v>
      </c>
      <c r="FC3" s="41" t="s">
        <v>219</v>
      </c>
      <c r="FD3" s="41" t="s">
        <v>221</v>
      </c>
      <c r="FE3" s="41" t="s">
        <v>218</v>
      </c>
      <c r="FF3" s="41" t="s">
        <v>219</v>
      </c>
      <c r="FG3" s="41" t="s">
        <v>221</v>
      </c>
      <c r="FH3" s="41" t="s">
        <v>218</v>
      </c>
      <c r="FI3" s="41" t="s">
        <v>219</v>
      </c>
      <c r="FJ3" s="41" t="s">
        <v>221</v>
      </c>
      <c r="FK3" s="41" t="s">
        <v>218</v>
      </c>
      <c r="FL3" s="41" t="s">
        <v>219</v>
      </c>
      <c r="FM3" s="41" t="s">
        <v>221</v>
      </c>
      <c r="FN3" s="41" t="s">
        <v>218</v>
      </c>
      <c r="FO3" s="41" t="s">
        <v>219</v>
      </c>
      <c r="FP3" s="41" t="s">
        <v>221</v>
      </c>
      <c r="FQ3" s="41" t="s">
        <v>218</v>
      </c>
      <c r="FR3" s="41" t="s">
        <v>219</v>
      </c>
      <c r="FS3" s="41" t="s">
        <v>221</v>
      </c>
      <c r="FT3" s="41" t="s">
        <v>218</v>
      </c>
      <c r="FU3" s="41" t="s">
        <v>219</v>
      </c>
      <c r="FV3" s="41" t="s">
        <v>221</v>
      </c>
      <c r="FW3" s="41" t="s">
        <v>218</v>
      </c>
      <c r="FX3" s="41" t="s">
        <v>219</v>
      </c>
      <c r="FY3" s="41" t="s">
        <v>221</v>
      </c>
      <c r="FZ3" s="41" t="s">
        <v>218</v>
      </c>
      <c r="GA3" s="41" t="s">
        <v>219</v>
      </c>
      <c r="GB3" s="41" t="s">
        <v>221</v>
      </c>
      <c r="GC3" s="41" t="s">
        <v>218</v>
      </c>
      <c r="GD3" s="41" t="s">
        <v>219</v>
      </c>
      <c r="GE3" s="41" t="s">
        <v>221</v>
      </c>
      <c r="GF3" s="41" t="s">
        <v>218</v>
      </c>
      <c r="GG3" s="41" t="s">
        <v>219</v>
      </c>
      <c r="GH3" s="41" t="s">
        <v>221</v>
      </c>
      <c r="GI3" s="41" t="s">
        <v>218</v>
      </c>
      <c r="GJ3" s="41" t="s">
        <v>219</v>
      </c>
      <c r="GK3" s="41" t="s">
        <v>221</v>
      </c>
      <c r="GL3" s="41" t="s">
        <v>218</v>
      </c>
      <c r="GM3" s="41" t="s">
        <v>219</v>
      </c>
      <c r="GN3" s="41" t="s">
        <v>221</v>
      </c>
      <c r="GO3" s="41" t="s">
        <v>218</v>
      </c>
      <c r="GP3" s="41" t="s">
        <v>219</v>
      </c>
      <c r="GQ3" s="41" t="s">
        <v>221</v>
      </c>
      <c r="GR3" s="41" t="s">
        <v>218</v>
      </c>
      <c r="GS3" s="41" t="s">
        <v>219</v>
      </c>
      <c r="GT3" s="41" t="s">
        <v>221</v>
      </c>
      <c r="GU3" s="41" t="s">
        <v>218</v>
      </c>
      <c r="GV3" s="41" t="s">
        <v>219</v>
      </c>
      <c r="GW3" s="41" t="s">
        <v>221</v>
      </c>
      <c r="GX3" s="41" t="s">
        <v>218</v>
      </c>
      <c r="GY3" s="41" t="s">
        <v>219</v>
      </c>
      <c r="GZ3" s="41" t="s">
        <v>221</v>
      </c>
      <c r="HA3" s="41" t="s">
        <v>218</v>
      </c>
      <c r="HB3" s="41" t="s">
        <v>219</v>
      </c>
      <c r="HC3" s="41" t="s">
        <v>221</v>
      </c>
    </row>
    <row r="4" spans="1:211" s="53" customFormat="1" ht="12.75" customHeight="1">
      <c r="A4" s="49"/>
      <c r="B4" s="49" t="s">
        <v>427</v>
      </c>
      <c r="C4" s="49"/>
      <c r="D4" s="49"/>
      <c r="E4" s="49" t="s">
        <v>271</v>
      </c>
      <c r="F4" s="49"/>
      <c r="G4" s="49"/>
      <c r="H4" s="49" t="s">
        <v>271</v>
      </c>
      <c r="I4" s="49"/>
      <c r="J4" s="49"/>
      <c r="K4" s="49" t="s">
        <v>271</v>
      </c>
      <c r="L4" s="49"/>
      <c r="M4" s="49"/>
      <c r="N4" s="49" t="s">
        <v>272</v>
      </c>
      <c r="O4" s="49"/>
      <c r="P4" s="49"/>
      <c r="Q4" s="49" t="s">
        <v>273</v>
      </c>
      <c r="R4" s="49"/>
      <c r="S4" s="49"/>
      <c r="T4" s="49" t="s">
        <v>274</v>
      </c>
      <c r="U4" s="49"/>
      <c r="V4" s="49"/>
      <c r="W4" s="49" t="s">
        <v>274</v>
      </c>
      <c r="X4" s="49"/>
      <c r="Y4" s="49"/>
      <c r="Z4" s="49" t="s">
        <v>274</v>
      </c>
      <c r="AA4" s="49"/>
      <c r="AB4" s="49"/>
      <c r="AC4" s="49" t="s">
        <v>275</v>
      </c>
      <c r="AD4" s="49"/>
      <c r="AE4" s="49"/>
      <c r="AF4" s="49" t="s">
        <v>275</v>
      </c>
      <c r="AG4" s="49"/>
      <c r="AH4" s="49"/>
      <c r="AI4" s="49" t="s">
        <v>275</v>
      </c>
      <c r="AJ4" s="49"/>
      <c r="AK4" s="49"/>
      <c r="AL4" s="49" t="s">
        <v>429</v>
      </c>
      <c r="AM4" s="49"/>
      <c r="AN4" s="49"/>
      <c r="AO4" s="49" t="s">
        <v>276</v>
      </c>
      <c r="AP4" s="49"/>
      <c r="AQ4" s="49"/>
      <c r="AR4" s="49" t="s">
        <v>276</v>
      </c>
      <c r="AS4" s="49"/>
      <c r="AT4" s="49"/>
      <c r="AU4" s="49" t="s">
        <v>276</v>
      </c>
      <c r="AV4" s="49"/>
      <c r="AW4" s="49"/>
      <c r="AX4" s="49" t="s">
        <v>277</v>
      </c>
      <c r="AY4" s="49"/>
      <c r="AZ4" s="49"/>
      <c r="BA4" s="49" t="s">
        <v>277</v>
      </c>
      <c r="BB4" s="49"/>
      <c r="BC4" s="49"/>
      <c r="BD4" s="49" t="s">
        <v>277</v>
      </c>
      <c r="BE4" s="49"/>
      <c r="BF4" s="49"/>
      <c r="BG4" s="49" t="s">
        <v>278</v>
      </c>
      <c r="BH4" s="49"/>
      <c r="BI4" s="49"/>
      <c r="BJ4" s="49" t="s">
        <v>439</v>
      </c>
      <c r="BK4" s="49"/>
      <c r="BL4" s="49"/>
      <c r="BM4" s="49" t="s">
        <v>279</v>
      </c>
      <c r="BN4" s="49"/>
      <c r="BO4" s="49"/>
      <c r="BP4" s="49" t="s">
        <v>280</v>
      </c>
      <c r="BQ4" s="49"/>
      <c r="BR4" s="49"/>
      <c r="BS4" s="49" t="s">
        <v>281</v>
      </c>
      <c r="BT4" s="49"/>
      <c r="BU4" s="49"/>
      <c r="BV4" s="49" t="s">
        <v>282</v>
      </c>
      <c r="BW4" s="49"/>
      <c r="BX4" s="49"/>
      <c r="BY4" s="49" t="s">
        <v>283</v>
      </c>
      <c r="BZ4" s="49"/>
      <c r="CA4" s="49"/>
      <c r="CB4" s="49" t="s">
        <v>284</v>
      </c>
      <c r="CC4" s="49"/>
      <c r="CD4" s="49"/>
      <c r="CE4" s="49" t="s">
        <v>284</v>
      </c>
      <c r="CF4" s="49"/>
      <c r="CG4" s="49"/>
      <c r="CH4" s="49" t="s">
        <v>284</v>
      </c>
      <c r="CI4" s="49"/>
      <c r="CJ4" s="49"/>
      <c r="CK4" s="49" t="s">
        <v>254</v>
      </c>
      <c r="CL4" s="49"/>
      <c r="CM4" s="49"/>
      <c r="CN4" s="49" t="s">
        <v>254</v>
      </c>
      <c r="CO4" s="49"/>
      <c r="CP4" s="49"/>
      <c r="CQ4" s="49" t="s">
        <v>254</v>
      </c>
      <c r="CR4" s="49"/>
      <c r="CS4" s="49"/>
      <c r="CT4" s="49" t="s">
        <v>286</v>
      </c>
      <c r="CU4" s="49"/>
      <c r="CV4" s="49"/>
      <c r="CW4" s="49" t="s">
        <v>286</v>
      </c>
      <c r="CX4" s="49"/>
      <c r="CY4" s="49"/>
      <c r="CZ4" s="49" t="s">
        <v>286</v>
      </c>
      <c r="DA4" s="49"/>
      <c r="DB4" s="49"/>
      <c r="DC4" s="49" t="s">
        <v>287</v>
      </c>
      <c r="DD4" s="49"/>
      <c r="DE4" s="49"/>
      <c r="DF4" s="49" t="s">
        <v>287</v>
      </c>
      <c r="DG4" s="49"/>
      <c r="DH4" s="49"/>
      <c r="DI4" s="49" t="s">
        <v>287</v>
      </c>
      <c r="DJ4" s="49"/>
      <c r="DK4" s="49"/>
      <c r="DL4" s="49" t="s">
        <v>247</v>
      </c>
      <c r="DM4" s="49"/>
      <c r="DN4" s="49"/>
      <c r="DO4" s="49" t="s">
        <v>339</v>
      </c>
      <c r="DP4" s="49"/>
      <c r="DQ4" s="49"/>
      <c r="DR4" s="49" t="s">
        <v>260</v>
      </c>
      <c r="DS4" s="49"/>
      <c r="DT4" s="49"/>
      <c r="DU4" s="49" t="s">
        <v>259</v>
      </c>
      <c r="DV4" s="49"/>
      <c r="DW4" s="49"/>
      <c r="DX4" s="49" t="s">
        <v>259</v>
      </c>
      <c r="DY4" s="49"/>
      <c r="DZ4" s="49"/>
      <c r="EA4" s="49" t="s">
        <v>259</v>
      </c>
      <c r="EB4" s="49"/>
      <c r="EC4" s="49"/>
      <c r="ED4" s="49" t="s">
        <v>258</v>
      </c>
      <c r="EE4" s="49"/>
      <c r="EF4" s="49"/>
      <c r="EG4" s="49" t="s">
        <v>316</v>
      </c>
      <c r="EH4" s="49"/>
      <c r="EI4" s="49"/>
      <c r="EJ4" s="49" t="s">
        <v>316</v>
      </c>
      <c r="EK4" s="49"/>
      <c r="EL4" s="49"/>
      <c r="EM4" s="49" t="s">
        <v>316</v>
      </c>
      <c r="EN4" s="49"/>
      <c r="EO4" s="49"/>
      <c r="EP4" s="49" t="s">
        <v>442</v>
      </c>
      <c r="EQ4" s="49"/>
      <c r="ER4" s="49"/>
      <c r="ES4" s="49" t="s">
        <v>370</v>
      </c>
      <c r="ET4" s="49"/>
      <c r="EU4" s="49"/>
      <c r="EV4" s="49" t="s">
        <v>371</v>
      </c>
      <c r="EW4" s="49"/>
      <c r="EX4" s="49"/>
      <c r="EY4" s="49" t="s">
        <v>373</v>
      </c>
      <c r="EZ4" s="49"/>
      <c r="FA4" s="49"/>
      <c r="FB4" s="49" t="s">
        <v>376</v>
      </c>
      <c r="FC4" s="49"/>
      <c r="FD4" s="49"/>
      <c r="FE4" s="49" t="s">
        <v>355</v>
      </c>
      <c r="FF4" s="49"/>
      <c r="FG4" s="49"/>
      <c r="FH4" s="49" t="s">
        <v>443</v>
      </c>
      <c r="FI4" s="49"/>
      <c r="FJ4" s="49"/>
      <c r="FK4" s="49" t="s">
        <v>285</v>
      </c>
      <c r="FL4" s="49"/>
      <c r="FM4" s="49"/>
      <c r="FN4" s="49" t="s">
        <v>390</v>
      </c>
      <c r="FO4" s="49"/>
      <c r="FP4" s="49"/>
      <c r="FQ4" s="49" t="s">
        <v>406</v>
      </c>
      <c r="FR4" s="49"/>
      <c r="FS4" s="49"/>
      <c r="FT4" s="49" t="s">
        <v>424</v>
      </c>
      <c r="FU4" s="49"/>
      <c r="FV4" s="49"/>
      <c r="FW4" s="49" t="s">
        <v>407</v>
      </c>
      <c r="FX4" s="49"/>
      <c r="FY4" s="49"/>
      <c r="FZ4" s="49" t="s">
        <v>408</v>
      </c>
      <c r="GA4" s="49"/>
      <c r="GB4" s="49"/>
      <c r="GC4" s="49" t="s">
        <v>409</v>
      </c>
      <c r="GD4" s="49"/>
      <c r="GE4" s="49"/>
      <c r="GF4" s="49" t="s">
        <v>440</v>
      </c>
      <c r="GG4" s="49"/>
      <c r="GH4" s="49"/>
      <c r="GI4" s="49" t="s">
        <v>261</v>
      </c>
      <c r="GJ4" s="49"/>
      <c r="GK4" s="49"/>
      <c r="GL4" s="49" t="s">
        <v>441</v>
      </c>
      <c r="GM4" s="49"/>
      <c r="GN4" s="49"/>
      <c r="GO4" s="49" t="s">
        <v>431</v>
      </c>
      <c r="GP4" s="49"/>
      <c r="GQ4" s="49"/>
      <c r="GR4" s="49" t="s">
        <v>433</v>
      </c>
      <c r="GS4" s="49"/>
      <c r="GT4" s="49"/>
      <c r="GU4" s="49" t="s">
        <v>434</v>
      </c>
      <c r="GV4" s="49"/>
      <c r="GW4" s="49"/>
      <c r="GX4" s="49" t="s">
        <v>434</v>
      </c>
      <c r="GY4" s="49"/>
      <c r="GZ4" s="49"/>
      <c r="HA4" s="49" t="s">
        <v>434</v>
      </c>
      <c r="HB4" s="49"/>
      <c r="HC4" s="49"/>
    </row>
    <row r="5" spans="1:211" s="53" customFormat="1" ht="16.5" customHeight="1">
      <c r="A5" s="49"/>
      <c r="B5" s="49"/>
      <c r="C5" s="49"/>
      <c r="D5" s="49"/>
      <c r="E5" s="49" t="s">
        <v>12</v>
      </c>
      <c r="F5" s="49"/>
      <c r="G5" s="49"/>
      <c r="H5" s="49" t="s">
        <v>12</v>
      </c>
      <c r="I5" s="49"/>
      <c r="J5" s="49"/>
      <c r="K5" s="49" t="s">
        <v>12</v>
      </c>
      <c r="L5" s="49"/>
      <c r="M5" s="49"/>
      <c r="N5" s="49" t="s">
        <v>359</v>
      </c>
      <c r="O5" s="49"/>
      <c r="P5" s="49"/>
      <c r="Q5" s="49" t="s">
        <v>29</v>
      </c>
      <c r="R5" s="49"/>
      <c r="S5" s="49"/>
      <c r="T5" s="49" t="s">
        <v>256</v>
      </c>
      <c r="U5" s="49"/>
      <c r="V5" s="49"/>
      <c r="W5" s="49" t="s">
        <v>256</v>
      </c>
      <c r="X5" s="49"/>
      <c r="Y5" s="49"/>
      <c r="Z5" s="49" t="s">
        <v>256</v>
      </c>
      <c r="AA5" s="49"/>
      <c r="AB5" s="49"/>
      <c r="AC5" s="49" t="s">
        <v>263</v>
      </c>
      <c r="AD5" s="49"/>
      <c r="AE5" s="49"/>
      <c r="AF5" s="49"/>
      <c r="AG5" s="49"/>
      <c r="AH5" s="49"/>
      <c r="AI5" s="49"/>
      <c r="AJ5" s="49"/>
      <c r="AK5" s="49"/>
      <c r="AL5" s="49" t="s">
        <v>264</v>
      </c>
      <c r="AM5" s="49"/>
      <c r="AN5" s="49"/>
      <c r="AO5" s="49" t="s">
        <v>207</v>
      </c>
      <c r="AP5" s="49"/>
      <c r="AQ5" s="49"/>
      <c r="AR5" s="49" t="s">
        <v>207</v>
      </c>
      <c r="AS5" s="49"/>
      <c r="AT5" s="49"/>
      <c r="AU5" s="49" t="s">
        <v>207</v>
      </c>
      <c r="AV5" s="49"/>
      <c r="AW5" s="49"/>
      <c r="AX5" s="49" t="s">
        <v>34</v>
      </c>
      <c r="AY5" s="49"/>
      <c r="AZ5" s="49"/>
      <c r="BA5" s="49" t="s">
        <v>34</v>
      </c>
      <c r="BB5" s="49"/>
      <c r="BC5" s="49"/>
      <c r="BD5" s="49" t="s">
        <v>34</v>
      </c>
      <c r="BE5" s="49"/>
      <c r="BF5" s="49"/>
      <c r="BG5" s="49" t="s">
        <v>32</v>
      </c>
      <c r="BH5" s="49"/>
      <c r="BI5" s="49"/>
      <c r="BJ5" s="49" t="s">
        <v>360</v>
      </c>
      <c r="BK5" s="49"/>
      <c r="BL5" s="49"/>
      <c r="BM5" s="49" t="s">
        <v>361</v>
      </c>
      <c r="BN5" s="49"/>
      <c r="BO5" s="49"/>
      <c r="BP5" s="49" t="s">
        <v>262</v>
      </c>
      <c r="BQ5" s="49"/>
      <c r="BR5" s="49"/>
      <c r="BS5" s="49"/>
      <c r="BT5" s="49"/>
      <c r="BU5" s="49"/>
      <c r="BV5" s="49" t="s">
        <v>33</v>
      </c>
      <c r="BW5" s="49"/>
      <c r="BX5" s="49"/>
      <c r="BY5" s="49" t="s">
        <v>426</v>
      </c>
      <c r="BZ5" s="49"/>
      <c r="CA5" s="49"/>
      <c r="CB5" s="49" t="s">
        <v>268</v>
      </c>
      <c r="CC5" s="49"/>
      <c r="CD5" s="49"/>
      <c r="CE5" s="49" t="s">
        <v>268</v>
      </c>
      <c r="CF5" s="49"/>
      <c r="CG5" s="49"/>
      <c r="CH5" s="49" t="s">
        <v>268</v>
      </c>
      <c r="CI5" s="49"/>
      <c r="CJ5" s="49"/>
      <c r="CK5" s="49" t="s">
        <v>255</v>
      </c>
      <c r="CL5" s="49"/>
      <c r="CM5" s="49"/>
      <c r="CN5" s="49" t="s">
        <v>255</v>
      </c>
      <c r="CO5" s="49"/>
      <c r="CP5" s="49"/>
      <c r="CQ5" s="49" t="s">
        <v>255</v>
      </c>
      <c r="CR5" s="49"/>
      <c r="CS5" s="49"/>
      <c r="CT5" s="49" t="s">
        <v>205</v>
      </c>
      <c r="CU5" s="49"/>
      <c r="CV5" s="49"/>
      <c r="CW5" s="49" t="s">
        <v>205</v>
      </c>
      <c r="CX5" s="49"/>
      <c r="CY5" s="49"/>
      <c r="CZ5" s="49" t="s">
        <v>205</v>
      </c>
      <c r="DA5" s="49"/>
      <c r="DB5" s="49"/>
      <c r="DC5" s="49" t="s">
        <v>212</v>
      </c>
      <c r="DD5" s="49"/>
      <c r="DE5" s="49"/>
      <c r="DF5" s="49" t="s">
        <v>212</v>
      </c>
      <c r="DG5" s="49"/>
      <c r="DH5" s="49"/>
      <c r="DI5" s="49" t="s">
        <v>212</v>
      </c>
      <c r="DJ5" s="49"/>
      <c r="DK5" s="49"/>
      <c r="DL5" s="49" t="s">
        <v>265</v>
      </c>
      <c r="DM5" s="49"/>
      <c r="DN5" s="49"/>
      <c r="DO5" s="49" t="s">
        <v>362</v>
      </c>
      <c r="DP5" s="49"/>
      <c r="DQ5" s="49"/>
      <c r="DR5" s="49" t="s">
        <v>363</v>
      </c>
      <c r="DS5" s="49"/>
      <c r="DT5" s="49"/>
      <c r="DU5" s="49" t="s">
        <v>267</v>
      </c>
      <c r="DV5" s="49"/>
      <c r="DW5" s="49"/>
      <c r="DX5" s="49" t="s">
        <v>267</v>
      </c>
      <c r="DY5" s="49"/>
      <c r="DZ5" s="49"/>
      <c r="EA5" s="49" t="s">
        <v>267</v>
      </c>
      <c r="EB5" s="49"/>
      <c r="EC5" s="49"/>
      <c r="ED5" s="49" t="s">
        <v>266</v>
      </c>
      <c r="EE5" s="49"/>
      <c r="EF5" s="49"/>
      <c r="EG5" s="49" t="s">
        <v>257</v>
      </c>
      <c r="EH5" s="49"/>
      <c r="EI5" s="49"/>
      <c r="EJ5" s="49" t="s">
        <v>257</v>
      </c>
      <c r="EK5" s="49"/>
      <c r="EL5" s="49"/>
      <c r="EM5" s="49" t="s">
        <v>257</v>
      </c>
      <c r="EN5" s="49"/>
      <c r="EO5" s="49"/>
      <c r="EP5" s="49" t="s">
        <v>417</v>
      </c>
      <c r="EQ5" s="49"/>
      <c r="ER5" s="49"/>
      <c r="ES5" s="49" t="s">
        <v>257</v>
      </c>
      <c r="ET5" s="49"/>
      <c r="EU5" s="49"/>
      <c r="EV5" s="49" t="s">
        <v>372</v>
      </c>
      <c r="EW5" s="49"/>
      <c r="EX5" s="49"/>
      <c r="EY5" s="49" t="s">
        <v>374</v>
      </c>
      <c r="EZ5" s="49"/>
      <c r="FA5" s="49"/>
      <c r="FB5" s="49" t="s">
        <v>377</v>
      </c>
      <c r="FC5" s="49"/>
      <c r="FD5" s="49"/>
      <c r="FE5" s="49" t="s">
        <v>257</v>
      </c>
      <c r="FF5" s="49"/>
      <c r="FG5" s="49"/>
      <c r="FH5" s="49" t="s">
        <v>367</v>
      </c>
      <c r="FI5" s="49"/>
      <c r="FJ5" s="49"/>
      <c r="FK5" s="49" t="s">
        <v>378</v>
      </c>
      <c r="FL5" s="49"/>
      <c r="FM5" s="49"/>
      <c r="FN5" s="49" t="s">
        <v>415</v>
      </c>
      <c r="FO5" s="49"/>
      <c r="FP5" s="49"/>
      <c r="FQ5" s="49" t="s">
        <v>397</v>
      </c>
      <c r="FR5" s="49"/>
      <c r="FS5" s="49"/>
      <c r="FT5" s="49" t="s">
        <v>416</v>
      </c>
      <c r="FU5" s="49"/>
      <c r="FV5" s="49"/>
      <c r="FW5" s="49" t="s">
        <v>399</v>
      </c>
      <c r="FX5" s="49"/>
      <c r="FY5" s="49"/>
      <c r="FZ5" s="49" t="s">
        <v>400</v>
      </c>
      <c r="GA5" s="49"/>
      <c r="GB5" s="49"/>
      <c r="GC5" s="49" t="s">
        <v>400</v>
      </c>
      <c r="GD5" s="49"/>
      <c r="GE5" s="49"/>
      <c r="GF5" s="49" t="s">
        <v>402</v>
      </c>
      <c r="GG5" s="49"/>
      <c r="GH5" s="49"/>
      <c r="GI5" s="49" t="s">
        <v>414</v>
      </c>
      <c r="GJ5" s="49"/>
      <c r="GK5" s="49"/>
      <c r="GL5" s="57" t="s">
        <v>449</v>
      </c>
      <c r="GM5" s="58"/>
      <c r="GN5" s="59"/>
      <c r="GO5" s="60" t="s">
        <v>447</v>
      </c>
      <c r="GP5" s="60"/>
      <c r="GQ5" s="60"/>
      <c r="GR5" s="49" t="s">
        <v>448</v>
      </c>
      <c r="GS5" s="49"/>
      <c r="GT5" s="49"/>
      <c r="GU5" s="57" t="s">
        <v>446</v>
      </c>
      <c r="GV5" s="58"/>
      <c r="GW5" s="59"/>
      <c r="GX5" s="57" t="s">
        <v>446</v>
      </c>
      <c r="GY5" s="58"/>
      <c r="GZ5" s="59"/>
      <c r="HA5" s="57" t="s">
        <v>446</v>
      </c>
      <c r="HB5" s="58"/>
      <c r="HC5" s="59"/>
    </row>
    <row r="6" spans="1:211" s="53" customFormat="1" ht="18.75" hidden="1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23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>
        <f>CU6/100*100</f>
        <v>0</v>
      </c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</row>
    <row r="7" spans="1:211" s="53" customFormat="1" ht="18.7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23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</row>
    <row r="8" spans="1:211" s="61" customFormat="1">
      <c r="A8" s="22" t="s">
        <v>193</v>
      </c>
      <c r="B8" s="24">
        <f>B9+B10</f>
        <v>3282723.74811</v>
      </c>
      <c r="C8" s="24">
        <f t="shared" ref="C8:AD8" si="0">C9+C10</f>
        <v>1204184.97153</v>
      </c>
      <c r="D8" s="24">
        <f>C8/B8*100</f>
        <v>36.682494901476225</v>
      </c>
      <c r="E8" s="24">
        <f t="shared" si="0"/>
        <v>12304.747470000002</v>
      </c>
      <c r="F8" s="24">
        <f t="shared" ref="F8" si="1">F9+F10</f>
        <v>12304.747470000002</v>
      </c>
      <c r="G8" s="24">
        <f>F8/E8*100</f>
        <v>100</v>
      </c>
      <c r="H8" s="24">
        <f t="shared" si="0"/>
        <v>12181.011279999999</v>
      </c>
      <c r="I8" s="24">
        <f t="shared" si="0"/>
        <v>12181.011279999999</v>
      </c>
      <c r="J8" s="24">
        <f>I8/H8*100</f>
        <v>100</v>
      </c>
      <c r="K8" s="24">
        <f t="shared" si="0"/>
        <v>123.73619000000001</v>
      </c>
      <c r="L8" s="24">
        <f t="shared" si="0"/>
        <v>123.73619000000001</v>
      </c>
      <c r="M8" s="24">
        <f>L8/K8*100</f>
        <v>100</v>
      </c>
      <c r="N8" s="24">
        <f t="shared" si="0"/>
        <v>8419</v>
      </c>
      <c r="O8" s="24">
        <f t="shared" si="0"/>
        <v>8030.1596999999992</v>
      </c>
      <c r="P8" s="24">
        <f>O8/N8*100</f>
        <v>95.381395652690344</v>
      </c>
      <c r="Q8" s="24">
        <f t="shared" si="0"/>
        <v>24509.179</v>
      </c>
      <c r="R8" s="24">
        <f t="shared" si="0"/>
        <v>17567.448640000002</v>
      </c>
      <c r="S8" s="24">
        <f>R8/Q8*100</f>
        <v>71.67701798579219</v>
      </c>
      <c r="T8" s="24">
        <f t="shared" si="0"/>
        <v>115993.29986999999</v>
      </c>
      <c r="U8" s="24">
        <f t="shared" si="0"/>
        <v>56790.5121</v>
      </c>
      <c r="V8" s="24">
        <f>U8/T8*100</f>
        <v>48.960165943764181</v>
      </c>
      <c r="W8" s="24">
        <f t="shared" si="0"/>
        <v>81611.405959999989</v>
      </c>
      <c r="X8" s="24">
        <f t="shared" si="0"/>
        <v>39957.079890000001</v>
      </c>
      <c r="Y8" s="24">
        <f>X8/W8*100</f>
        <v>48.960166069904581</v>
      </c>
      <c r="Z8" s="24">
        <f t="shared" si="0"/>
        <v>34381.893909999999</v>
      </c>
      <c r="AA8" s="24">
        <f t="shared" si="0"/>
        <v>16833.432209999999</v>
      </c>
      <c r="AB8" s="24">
        <f>AA8/Z8*100</f>
        <v>48.96016564434801</v>
      </c>
      <c r="AC8" s="24">
        <f t="shared" si="0"/>
        <v>0</v>
      </c>
      <c r="AD8" s="24">
        <f t="shared" si="0"/>
        <v>0</v>
      </c>
      <c r="AE8" s="24"/>
      <c r="AF8" s="24">
        <f t="shared" ref="AF8:BZ8" si="2">AF9+AF10</f>
        <v>0</v>
      </c>
      <c r="AG8" s="24">
        <f t="shared" si="2"/>
        <v>0</v>
      </c>
      <c r="AH8" s="24"/>
      <c r="AI8" s="24">
        <f t="shared" si="2"/>
        <v>0</v>
      </c>
      <c r="AJ8" s="24">
        <f t="shared" si="2"/>
        <v>0</v>
      </c>
      <c r="AK8" s="24"/>
      <c r="AL8" s="24">
        <f t="shared" si="2"/>
        <v>24381.296999999999</v>
      </c>
      <c r="AM8" s="24">
        <f t="shared" si="2"/>
        <v>6250</v>
      </c>
      <c r="AN8" s="24">
        <f>AM8/AL8*100</f>
        <v>25.634403288717579</v>
      </c>
      <c r="AO8" s="24">
        <f t="shared" si="2"/>
        <v>2231.6477800000002</v>
      </c>
      <c r="AP8" s="24">
        <f t="shared" si="2"/>
        <v>2231.6477800000002</v>
      </c>
      <c r="AQ8" s="24">
        <f>AP8/AO8*100</f>
        <v>100</v>
      </c>
      <c r="AR8" s="24">
        <f t="shared" si="2"/>
        <v>2050.8000000000002</v>
      </c>
      <c r="AS8" s="24">
        <f t="shared" si="2"/>
        <v>2050.8000000000002</v>
      </c>
      <c r="AT8" s="24">
        <f>AS8/AR8*100</f>
        <v>100</v>
      </c>
      <c r="AU8" s="24">
        <f t="shared" si="2"/>
        <v>180.84778</v>
      </c>
      <c r="AV8" s="24">
        <f t="shared" si="2"/>
        <v>180.84778</v>
      </c>
      <c r="AW8" s="24">
        <f>AV8/AU8*100</f>
        <v>100</v>
      </c>
      <c r="AX8" s="24">
        <f t="shared" si="2"/>
        <v>72135.514389999997</v>
      </c>
      <c r="AY8" s="24">
        <f t="shared" si="2"/>
        <v>19017.002390000001</v>
      </c>
      <c r="AZ8" s="24">
        <f>AY8/AX8*100</f>
        <v>26.362884566379819</v>
      </c>
      <c r="BA8" s="24">
        <f t="shared" si="2"/>
        <v>70692.833119999996</v>
      </c>
      <c r="BB8" s="24">
        <f t="shared" si="2"/>
        <v>18636.662219999998</v>
      </c>
      <c r="BC8" s="24">
        <f>BB8/BA8*100</f>
        <v>26.362873572154832</v>
      </c>
      <c r="BD8" s="24">
        <f t="shared" si="2"/>
        <v>1442.68127</v>
      </c>
      <c r="BE8" s="24">
        <f t="shared" si="2"/>
        <v>380.34017</v>
      </c>
      <c r="BF8" s="24">
        <f>BE8/BD8*100</f>
        <v>26.363423294460596</v>
      </c>
      <c r="BG8" s="24">
        <f t="shared" si="2"/>
        <v>302.33</v>
      </c>
      <c r="BH8" s="24">
        <f t="shared" si="2"/>
        <v>41.62</v>
      </c>
      <c r="BI8" s="24">
        <f>BH8/BG8*100</f>
        <v>13.766414183177321</v>
      </c>
      <c r="BJ8" s="24">
        <f t="shared" si="2"/>
        <v>22088.557650000002</v>
      </c>
      <c r="BK8" s="24">
        <f t="shared" si="2"/>
        <v>1874.0109299999999</v>
      </c>
      <c r="BL8" s="24">
        <f>BK8/BJ8*100</f>
        <v>8.4840801273414055</v>
      </c>
      <c r="BM8" s="24">
        <f t="shared" ref="BM8" si="3">BM9+BM10</f>
        <v>17742.069649999998</v>
      </c>
      <c r="BN8" s="24">
        <f t="shared" si="2"/>
        <v>1874.0109299999999</v>
      </c>
      <c r="BO8" s="24">
        <f>BN8/BM8*100</f>
        <v>10.562527185209197</v>
      </c>
      <c r="BP8" s="24">
        <f t="shared" si="2"/>
        <v>2621.4880000000003</v>
      </c>
      <c r="BQ8" s="24">
        <f t="shared" si="2"/>
        <v>0</v>
      </c>
      <c r="BR8" s="24">
        <f>BQ8/BP8*100</f>
        <v>0</v>
      </c>
      <c r="BS8" s="24">
        <f t="shared" si="2"/>
        <v>1162501.93245</v>
      </c>
      <c r="BT8" s="24">
        <f t="shared" si="2"/>
        <v>283174.30492999998</v>
      </c>
      <c r="BU8" s="24">
        <f>BT8/BS8*100</f>
        <v>24.359039501397088</v>
      </c>
      <c r="BV8" s="24">
        <f t="shared" si="2"/>
        <v>1139278.2327100001</v>
      </c>
      <c r="BW8" s="24">
        <f t="shared" si="2"/>
        <v>277511.01386000001</v>
      </c>
      <c r="BX8" s="24">
        <f>BW8/BV8*100</f>
        <v>24.358493464751348</v>
      </c>
      <c r="BY8" s="24">
        <f t="shared" si="2"/>
        <v>23223.69974</v>
      </c>
      <c r="BZ8" s="24">
        <f t="shared" si="2"/>
        <v>5663.2910700000002</v>
      </c>
      <c r="CA8" s="24">
        <f>BZ8/BY8*100</f>
        <v>24.385826261117515</v>
      </c>
      <c r="CB8" s="24">
        <f t="shared" ref="CB8:CC8" si="4">CB9+CB10</f>
        <v>11966.67</v>
      </c>
      <c r="CC8" s="24">
        <f t="shared" si="4"/>
        <v>0</v>
      </c>
      <c r="CD8" s="24">
        <f>CC8/CB8*100</f>
        <v>0</v>
      </c>
      <c r="CE8" s="24">
        <f t="shared" ref="CE8:CF8" si="5">CE9+CE10</f>
        <v>11846.9</v>
      </c>
      <c r="CF8" s="24">
        <f t="shared" si="5"/>
        <v>0</v>
      </c>
      <c r="CG8" s="24">
        <f>CF8/CE8*100</f>
        <v>0</v>
      </c>
      <c r="CH8" s="24">
        <f t="shared" ref="CH8:CI8" si="6">CH9+CH10</f>
        <v>119.77000000000001</v>
      </c>
      <c r="CI8" s="24">
        <f t="shared" si="6"/>
        <v>0</v>
      </c>
      <c r="CJ8" s="24">
        <f>CI8/CH8*100</f>
        <v>0</v>
      </c>
      <c r="CK8" s="24">
        <f>CK9+CK10</f>
        <v>3524.6938799999998</v>
      </c>
      <c r="CL8" s="24">
        <f t="shared" ref="CL8" si="7">CL9+CL10</f>
        <v>1882.2316500000002</v>
      </c>
      <c r="CM8" s="24">
        <f>CL8/CK8*100</f>
        <v>53.401280056695313</v>
      </c>
      <c r="CN8" s="24">
        <f t="shared" ref="CN8" si="8">CN9+CN10</f>
        <v>3454.2000000000003</v>
      </c>
      <c r="CO8" s="24">
        <f>CO9+CO10</f>
        <v>1844.5870199999999</v>
      </c>
      <c r="CP8" s="24">
        <f>CO8/CN8*100</f>
        <v>53.401280180649636</v>
      </c>
      <c r="CQ8" s="24">
        <f t="shared" ref="CQ8:CR8" si="9">CQ9+CQ10</f>
        <v>70.49387999999999</v>
      </c>
      <c r="CR8" s="24">
        <f t="shared" si="9"/>
        <v>37.644630000000006</v>
      </c>
      <c r="CS8" s="24">
        <f>CR8/CQ8*100</f>
        <v>53.401273982933006</v>
      </c>
      <c r="CT8" s="24">
        <f>CT9+CT10</f>
        <v>35000</v>
      </c>
      <c r="CU8" s="24">
        <f t="shared" ref="CU8:DM8" si="10">CU9+CU10</f>
        <v>29336.48143</v>
      </c>
      <c r="CV8" s="24">
        <f>CU8/CT8*100</f>
        <v>83.818518371428581</v>
      </c>
      <c r="CW8" s="24">
        <f t="shared" si="10"/>
        <v>34300</v>
      </c>
      <c r="CX8" s="24">
        <f t="shared" si="10"/>
        <v>28749.751810000002</v>
      </c>
      <c r="CY8" s="24">
        <f t="shared" ref="CY8:CY9" si="11">CX8/CW8*100</f>
        <v>83.81851839650146</v>
      </c>
      <c r="CZ8" s="24">
        <f t="shared" si="10"/>
        <v>700</v>
      </c>
      <c r="DA8" s="24">
        <f t="shared" si="10"/>
        <v>586.72961999999995</v>
      </c>
      <c r="DB8" s="24">
        <f>DA8/CZ8*100</f>
        <v>83.818517142857146</v>
      </c>
      <c r="DC8" s="24">
        <f t="shared" si="10"/>
        <v>31294.489799999999</v>
      </c>
      <c r="DD8" s="24">
        <f t="shared" si="10"/>
        <v>24143.757679999999</v>
      </c>
      <c r="DE8" s="24">
        <f>DD8/DC8*100</f>
        <v>77.150187890265585</v>
      </c>
      <c r="DF8" s="24">
        <f t="shared" si="10"/>
        <v>30668.6</v>
      </c>
      <c r="DG8" s="24">
        <f t="shared" si="10"/>
        <v>23660.882539999999</v>
      </c>
      <c r="DH8" s="24">
        <f>DG8/DF8*100</f>
        <v>77.15018794467305</v>
      </c>
      <c r="DI8" s="24">
        <f t="shared" si="10"/>
        <v>625.88980000000004</v>
      </c>
      <c r="DJ8" s="24">
        <f t="shared" si="10"/>
        <v>482.87513999999999</v>
      </c>
      <c r="DK8" s="24">
        <f>DJ8/DI8*100</f>
        <v>77.150185224299861</v>
      </c>
      <c r="DL8" s="24">
        <f t="shared" si="10"/>
        <v>0</v>
      </c>
      <c r="DM8" s="24">
        <f t="shared" si="10"/>
        <v>0</v>
      </c>
      <c r="DN8" s="24"/>
      <c r="DO8" s="24">
        <f>DO9+DO10</f>
        <v>540245.54200000002</v>
      </c>
      <c r="DP8" s="24">
        <f t="shared" ref="DP8:DS8" si="12">DP9+DP10</f>
        <v>81448.756999999998</v>
      </c>
      <c r="DQ8" s="24">
        <f>DP8/DO8*100</f>
        <v>15.076247866567307</v>
      </c>
      <c r="DR8" s="24">
        <f t="shared" si="12"/>
        <v>99199.9</v>
      </c>
      <c r="DS8" s="24">
        <f t="shared" si="12"/>
        <v>55956.4</v>
      </c>
      <c r="DT8" s="24">
        <f>DS8/DR8*100</f>
        <v>56.40771815294169</v>
      </c>
      <c r="DU8" s="24">
        <f t="shared" ref="DU8:DV8" si="13">DU9+DU10</f>
        <v>7052.8620000000001</v>
      </c>
      <c r="DV8" s="24">
        <f t="shared" si="13"/>
        <v>4002.4349299999999</v>
      </c>
      <c r="DW8" s="24">
        <f>DV8/DU8*100</f>
        <v>56.749088951407245</v>
      </c>
      <c r="DX8" s="24">
        <f t="shared" ref="DX8:DY8" si="14">DX9+DX10</f>
        <v>6911.8</v>
      </c>
      <c r="DY8" s="24">
        <f t="shared" si="14"/>
        <v>3922.1511099999998</v>
      </c>
      <c r="DZ8" s="24">
        <f>DY8/DX8*100</f>
        <v>56.745726294163603</v>
      </c>
      <c r="EA8" s="24">
        <f t="shared" ref="EA8:EB8" si="15">EA9+EA10</f>
        <v>141.06200000000001</v>
      </c>
      <c r="EB8" s="24">
        <f t="shared" si="15"/>
        <v>80.283819999999992</v>
      </c>
      <c r="EC8" s="24">
        <f>EB8/EA8*100</f>
        <v>56.913853482865683</v>
      </c>
      <c r="ED8" s="24">
        <f t="shared" ref="ED8:EE8" si="16">ED9+ED10</f>
        <v>41423.901290000002</v>
      </c>
      <c r="EE8" s="24">
        <f t="shared" si="16"/>
        <v>26676.023000000001</v>
      </c>
      <c r="EF8" s="24">
        <f>EE8/ED8*100</f>
        <v>64.397659730904593</v>
      </c>
      <c r="EG8" s="24">
        <f t="shared" ref="EG8:EN8" si="17">EG9+EG10</f>
        <v>1020.4081599999998</v>
      </c>
      <c r="EH8" s="24">
        <f t="shared" si="17"/>
        <v>1020.4081599999998</v>
      </c>
      <c r="EI8" s="24">
        <f t="shared" ref="EI8:EI9" si="18">EH8/EG8*100</f>
        <v>100</v>
      </c>
      <c r="EJ8" s="24">
        <f t="shared" si="17"/>
        <v>1000</v>
      </c>
      <c r="EK8" s="24">
        <f t="shared" si="17"/>
        <v>1000</v>
      </c>
      <c r="EL8" s="24">
        <f t="shared" ref="EL8:EL9" si="19">EK8/EJ8*100</f>
        <v>100</v>
      </c>
      <c r="EM8" s="24">
        <f t="shared" si="17"/>
        <v>20.408160000000002</v>
      </c>
      <c r="EN8" s="24">
        <f t="shared" si="17"/>
        <v>20.408160000000002</v>
      </c>
      <c r="EO8" s="24">
        <f t="shared" ref="EO8:EO9" si="20">EN8/EM8*100</f>
        <v>100</v>
      </c>
      <c r="EP8" s="24">
        <f t="shared" ref="EP8:EQ8" si="21">EP9+EP10</f>
        <v>118505.71400000001</v>
      </c>
      <c r="EQ8" s="24">
        <f t="shared" si="21"/>
        <v>33631.051200000002</v>
      </c>
      <c r="ER8" s="24">
        <f>EQ8/EP8*100</f>
        <v>28.379265492632697</v>
      </c>
      <c r="ES8" s="24">
        <f t="shared" ref="ES8:ET8" si="22">ES9+ES10</f>
        <v>4001.63265</v>
      </c>
      <c r="ET8" s="24">
        <f t="shared" si="22"/>
        <v>4001.63265</v>
      </c>
      <c r="EU8" s="24">
        <f>ET8/ES8*100</f>
        <v>100</v>
      </c>
      <c r="EV8" s="24">
        <f t="shared" ref="EV8:EW8" si="23">EV9+EV10</f>
        <v>39693.775510000007</v>
      </c>
      <c r="EW8" s="24">
        <f t="shared" si="23"/>
        <v>31844.157769999998</v>
      </c>
      <c r="EX8" s="24">
        <f>EW8/EV8*100</f>
        <v>80.224562568953743</v>
      </c>
      <c r="EY8" s="24">
        <f t="shared" ref="EY8:EZ8" si="24">EY9+EY10</f>
        <v>1713.7654400000001</v>
      </c>
      <c r="EZ8" s="24">
        <f t="shared" si="24"/>
        <v>1713.7654400000001</v>
      </c>
      <c r="FA8" s="24">
        <f>EZ8/EY8*100</f>
        <v>100</v>
      </c>
      <c r="FB8" s="24">
        <f t="shared" ref="FB8:FC8" si="25">FB9+FB10</f>
        <v>169434.14543</v>
      </c>
      <c r="FC8" s="24">
        <f t="shared" si="25"/>
        <v>86964.22507</v>
      </c>
      <c r="FD8" s="24">
        <f>FC8/FB8*100</f>
        <v>51.326268887122509</v>
      </c>
      <c r="FE8" s="24">
        <f t="shared" ref="FE8:FF8" si="26">FE9+FE10</f>
        <v>28397.959180000002</v>
      </c>
      <c r="FF8" s="24">
        <f t="shared" si="26"/>
        <v>10951.608899999999</v>
      </c>
      <c r="FG8" s="24">
        <f>FF8/FE8*100</f>
        <v>38.564774428272834</v>
      </c>
      <c r="FH8" s="24">
        <f t="shared" ref="FH8:FI8" si="27">FH9+FH10</f>
        <v>11254.081630000001</v>
      </c>
      <c r="FI8" s="24">
        <f t="shared" si="27"/>
        <v>4907.2465899999997</v>
      </c>
      <c r="FJ8" s="24">
        <f>FI8/FH8*100</f>
        <v>43.604149599543994</v>
      </c>
      <c r="FK8" s="24">
        <f t="shared" ref="FK8:FL8" si="28">FK9+FK10</f>
        <v>133788.33582000001</v>
      </c>
      <c r="FL8" s="24">
        <f t="shared" si="28"/>
        <v>35367.915210000006</v>
      </c>
      <c r="FM8" s="24">
        <f>FL8/FK8*100</f>
        <v>26.435724006302248</v>
      </c>
      <c r="FN8" s="24">
        <f t="shared" ref="FN8:FO8" si="29">FN9+FN10</f>
        <v>0</v>
      </c>
      <c r="FO8" s="24">
        <f t="shared" si="29"/>
        <v>0</v>
      </c>
      <c r="FP8" s="24"/>
      <c r="FQ8" s="24">
        <f t="shared" ref="FQ8:FR8" si="30">FQ9+FQ10</f>
        <v>382472.92929999996</v>
      </c>
      <c r="FR8" s="24">
        <f t="shared" si="30"/>
        <v>256723.54055999999</v>
      </c>
      <c r="FS8" s="24">
        <f>FR8/FQ8*100</f>
        <v>67.122015937142038</v>
      </c>
      <c r="FT8" s="24">
        <f t="shared" ref="FT8:FU8" si="31">FT9+FT10</f>
        <v>0</v>
      </c>
      <c r="FU8" s="24">
        <f t="shared" si="31"/>
        <v>0</v>
      </c>
      <c r="FV8" s="24"/>
      <c r="FW8" s="24">
        <f t="shared" ref="FW8:FX8" si="32">FW9+FW10</f>
        <v>13720.417999999998</v>
      </c>
      <c r="FX8" s="24">
        <f t="shared" si="32"/>
        <v>10025.564689999999</v>
      </c>
      <c r="FY8" s="24">
        <f>FX8/FW8*100</f>
        <v>73.070402738458853</v>
      </c>
      <c r="FZ8" s="24">
        <f t="shared" ref="FZ8:GA8" si="33">FZ9+FZ10</f>
        <v>35590.561570000005</v>
      </c>
      <c r="GA8" s="24">
        <f t="shared" si="33"/>
        <v>35581.896489999999</v>
      </c>
      <c r="GB8" s="24">
        <f>GA8/FZ8*100</f>
        <v>99.975653432770471</v>
      </c>
      <c r="GC8" s="24">
        <f t="shared" ref="GC8:GD8" si="34">GC9+GC10</f>
        <v>31374.953600000001</v>
      </c>
      <c r="GD8" s="24">
        <f t="shared" si="34"/>
        <v>0</v>
      </c>
      <c r="GE8" s="24">
        <f>GD8/GC8*100</f>
        <v>0</v>
      </c>
      <c r="GF8" s="24">
        <f t="shared" ref="GF8:GG8" si="35">GF9+GF10</f>
        <v>0</v>
      </c>
      <c r="GG8" s="24">
        <f t="shared" si="35"/>
        <v>0</v>
      </c>
      <c r="GH8" s="24"/>
      <c r="GI8" s="24">
        <f t="shared" ref="GI8:GJ8" si="36">GI9+GI10</f>
        <v>100</v>
      </c>
      <c r="GJ8" s="24">
        <f t="shared" si="36"/>
        <v>100</v>
      </c>
      <c r="GK8" s="24">
        <f>GJ8/GI8*100</f>
        <v>100</v>
      </c>
      <c r="GL8" s="24">
        <f t="shared" ref="GL8:GM8" si="37">GL9+GL10</f>
        <v>1800.7547999999999</v>
      </c>
      <c r="GM8" s="24">
        <f t="shared" si="37"/>
        <v>1050.1239</v>
      </c>
      <c r="GN8" s="24">
        <f>GM8/GL8*100</f>
        <v>58.315762923414113</v>
      </c>
      <c r="GO8" s="24">
        <f t="shared" ref="GO8:GP8" si="38">GO9+GO10</f>
        <v>91615.748439999996</v>
      </c>
      <c r="GP8" s="24">
        <f t="shared" si="38"/>
        <v>59574.295270000002</v>
      </c>
      <c r="GQ8" s="24">
        <f>GP8/GO8*100</f>
        <v>65.026260533161235</v>
      </c>
      <c r="GR8" s="24">
        <f t="shared" ref="GR8:GS8" si="39">GR9+GR10</f>
        <v>3663</v>
      </c>
      <c r="GS8" s="24">
        <f t="shared" si="39"/>
        <v>0</v>
      </c>
      <c r="GT8" s="24">
        <f>GS8/GR8*100</f>
        <v>0</v>
      </c>
      <c r="GU8" s="24">
        <f t="shared" ref="GU8:GV8" si="40">GU9+GU10</f>
        <v>0</v>
      </c>
      <c r="GV8" s="24">
        <f t="shared" si="40"/>
        <v>0</v>
      </c>
      <c r="GW8" s="24"/>
      <c r="GX8" s="24">
        <f t="shared" ref="GX8:GY8" si="41">GX9+GX10</f>
        <v>0</v>
      </c>
      <c r="GY8" s="24">
        <f t="shared" si="41"/>
        <v>0</v>
      </c>
      <c r="GZ8" s="24"/>
      <c r="HA8" s="24">
        <f t="shared" ref="HA8:HB8" si="42">HA9+HA10</f>
        <v>0</v>
      </c>
      <c r="HB8" s="24">
        <f t="shared" si="42"/>
        <v>0</v>
      </c>
      <c r="HC8" s="24"/>
    </row>
    <row r="9" spans="1:211" s="61" customFormat="1">
      <c r="A9" s="22" t="s">
        <v>195</v>
      </c>
      <c r="B9" s="24">
        <f>B13+B24+B34+B46+B57+B69+B78+B99+B111+B119+B126+B138+B148+B159</f>
        <v>2887100.6063899999</v>
      </c>
      <c r="C9" s="24">
        <f>C13+C24+C34+C46+C57+C69+C78+C99+C111+C119+C126+C138+C148+C159</f>
        <v>1179661.78966</v>
      </c>
      <c r="D9" s="24">
        <f t="shared" ref="D9:D23" si="43">C9/B9*100</f>
        <v>40.85973959650255</v>
      </c>
      <c r="E9" s="24">
        <f>E13+E24+E34+E46+E57+E69+E78+E99+E111+E119+E126+E138+E148+E159</f>
        <v>12304.747470000002</v>
      </c>
      <c r="F9" s="24">
        <f>F13+F24+F34+F46+F57+F69+F78+F99+F111+F119+F126+F138+F148+F159</f>
        <v>12304.747470000002</v>
      </c>
      <c r="G9" s="24">
        <f t="shared" ref="G9" si="44">F9/E9*100</f>
        <v>100</v>
      </c>
      <c r="H9" s="24">
        <f>H13+H24+H34+H46+H57+H69+H78+H99+H111+H119+H126+H138+H148+H159</f>
        <v>12181.011279999999</v>
      </c>
      <c r="I9" s="24">
        <f>I13+I24+I34+I46+I57+I69+I78+I99+I111+I119+I126+I138+I148+I159</f>
        <v>12181.011279999999</v>
      </c>
      <c r="J9" s="24">
        <f t="shared" ref="J9" si="45">I9/H9*100</f>
        <v>100</v>
      </c>
      <c r="K9" s="24">
        <f>K13+K24+K34+K46+K57+K69+K78+K99+K111+K119+K126+K138+K148+K159</f>
        <v>123.73619000000001</v>
      </c>
      <c r="L9" s="24">
        <f>L13+L24+L34+L46+L57+L69+L78+L99+L111+L119+L126+L138+L148+L159</f>
        <v>123.73619000000001</v>
      </c>
      <c r="M9" s="24">
        <f t="shared" ref="M9" si="46">L9/K9*100</f>
        <v>100</v>
      </c>
      <c r="N9" s="24">
        <f>N13+N24+N34+N46+N57+N69+N78+N99+N111+N119+N126+N138+N148+N159</f>
        <v>8419</v>
      </c>
      <c r="O9" s="24">
        <f>O13+O24+O34+O46+O57+O69+O78+O99+O111+O119+O126+O138+O148+O159</f>
        <v>8030.1596999999992</v>
      </c>
      <c r="P9" s="24">
        <f t="shared" ref="P9" si="47">O9/N9*100</f>
        <v>95.381395652690344</v>
      </c>
      <c r="Q9" s="24">
        <f>Q13+Q24+Q34+Q46+Q57+Q69+Q78+Q99+Q111+Q119+Q126+Q138+Q148+Q159</f>
        <v>24509.179</v>
      </c>
      <c r="R9" s="24">
        <f>R13+R24+R34+R46+R57+R69+R78+R99+R111+R119+R126+R138+R148+R159</f>
        <v>17567.448640000002</v>
      </c>
      <c r="S9" s="24">
        <f t="shared" ref="S9" si="48">R9/Q9*100</f>
        <v>71.67701798579219</v>
      </c>
      <c r="T9" s="24">
        <f t="shared" ref="T9:U10" si="49">T13+T24+T34+T46+T57+T69+T78+T99+T111+T119+T126+T138+T148+T159</f>
        <v>115993.29986999999</v>
      </c>
      <c r="U9" s="24">
        <f t="shared" si="49"/>
        <v>56790.5121</v>
      </c>
      <c r="V9" s="23">
        <f t="shared" ref="V9" si="50">U9/T9*100</f>
        <v>48.960165943764181</v>
      </c>
      <c r="W9" s="24">
        <f>W13+W24+W34+W46+W57+W69+W78+W99+W111+W119+W126+W138+W148+W159</f>
        <v>81611.405959999989</v>
      </c>
      <c r="X9" s="24">
        <f>X13+X24+X34+X46+X57+X69+X78+X99+X111+X119+X126+X138+X148+X159</f>
        <v>39957.079890000001</v>
      </c>
      <c r="Y9" s="24">
        <f t="shared" ref="Y9" si="51">X9/W9*100</f>
        <v>48.960166069904581</v>
      </c>
      <c r="Z9" s="24">
        <f>Z13+Z24+Z34+Z46+Z57+Z69+Z78+Z99+Z111+Z119+Z126+Z138+Z148+Z159</f>
        <v>34381.893909999999</v>
      </c>
      <c r="AA9" s="24">
        <f>AA13+AA24+AA34+AA46+AA57+AA69+AA78+AA99+AA111+AA119+AA126+AA138+AA148+AA159</f>
        <v>16833.432209999999</v>
      </c>
      <c r="AB9" s="24">
        <f t="shared" ref="AB9" si="52">AA9/Z9*100</f>
        <v>48.96016564434801</v>
      </c>
      <c r="AC9" s="24">
        <f t="shared" ref="AC9:AD10" si="53">AC13+AC24+AC34+AC46+AC57+AC69+AC78+AC99+AC111+AC119+AC126+AC138+AC148+AC159</f>
        <v>0</v>
      </c>
      <c r="AD9" s="24">
        <f t="shared" si="53"/>
        <v>0</v>
      </c>
      <c r="AE9" s="24"/>
      <c r="AF9" s="24">
        <f>AF13+AF24+AF34+AF46+AF57+AF69+AF78+AF99+AF111+AF119+AF126+AF138+AF148+AF159</f>
        <v>0</v>
      </c>
      <c r="AG9" s="24">
        <f>AG13+AG24+AG34+AG46+AG57+AG69+AG78+AG99+AG111+AG119+AG126+AG138+AG148+AG159</f>
        <v>0</v>
      </c>
      <c r="AH9" s="24"/>
      <c r="AI9" s="24">
        <f>AI13+AI24+AI34+AI46+AI57+AI69+AI78+AI99+AI111+AI119+AI126+AI138+AI148+AI159</f>
        <v>0</v>
      </c>
      <c r="AJ9" s="24">
        <f>AJ13+AJ24+AJ34+AJ46+AJ57+AJ69+AJ78+AJ99+AJ111+AJ119+AJ126+AJ138+AJ148+AJ159</f>
        <v>0</v>
      </c>
      <c r="AK9" s="24"/>
      <c r="AL9" s="24">
        <f>AL13+AL24+AL34+AL46+AL57+AL69+AL78+AL99+AL111+AL119+AL126+AL138+AL148+AL159</f>
        <v>24381.296999999999</v>
      </c>
      <c r="AM9" s="24">
        <f>AM13+AM24+AM34+AM46+AM57+AM69+AM78+AM99+AM111+AM119+AM126+AM138+AM148+AM159</f>
        <v>6250</v>
      </c>
      <c r="AN9" s="24">
        <f t="shared" ref="AN9" si="54">AM9/AL9*100</f>
        <v>25.634403288717579</v>
      </c>
      <c r="AO9" s="24">
        <f t="shared" ref="AO9:AP10" si="55">AO13+AO24+AO34+AO46+AO57+AO69+AO78+AO99+AO111+AO119+AO126+AO138+AO148+AO159</f>
        <v>2231.6477800000002</v>
      </c>
      <c r="AP9" s="24">
        <f t="shared" si="55"/>
        <v>2231.6477800000002</v>
      </c>
      <c r="AQ9" s="24">
        <f t="shared" ref="AQ9" si="56">AP9/AO9*100</f>
        <v>100</v>
      </c>
      <c r="AR9" s="24">
        <f>AR13+AR24+AR34+AR46+AR57+AR69+AR78+AR99+AR111+AR119+AR126+AR138+AR148+AR159</f>
        <v>2050.8000000000002</v>
      </c>
      <c r="AS9" s="24">
        <f>AS13+AS24+AS34+AS46+AS57+AS69+AS78+AS99+AS111+AS119+AS126+AS138+AS148+AS159</f>
        <v>2050.8000000000002</v>
      </c>
      <c r="AT9" s="24">
        <f t="shared" ref="AT9" si="57">AS9/AR9*100</f>
        <v>100</v>
      </c>
      <c r="AU9" s="24">
        <f>AU13+AU24+AU34+AU46+AU57+AU69+AU78+AU99+AU111+AU119+AU126+AU138+AU148+AU159</f>
        <v>180.84778</v>
      </c>
      <c r="AV9" s="24">
        <f>AV13+AV24+AV34+AV46+AV57+AV69+AV78+AV99+AV111+AV119+AV126+AV138+AV148+AV159</f>
        <v>180.84778</v>
      </c>
      <c r="AW9" s="24">
        <f t="shared" ref="AW9" si="58">AV9/AU9*100</f>
        <v>100</v>
      </c>
      <c r="AX9" s="24">
        <f t="shared" ref="AX9:AY10" si="59">AX13+AX24+AX34+AX46+AX57+AX69+AX78+AX99+AX111+AX119+AX126+AX138+AX148+AX159</f>
        <v>0</v>
      </c>
      <c r="AY9" s="24">
        <f t="shared" si="59"/>
        <v>0</v>
      </c>
      <c r="AZ9" s="24"/>
      <c r="BA9" s="24">
        <f>BA13+BA24+BA34+BA46+BA57+BA69+BA78+BA99+BA111+BA119+BA126+BA138+BA148+BA159</f>
        <v>0</v>
      </c>
      <c r="BB9" s="24">
        <f>BB13+BB24+BB34+BB46+BB57+BB69+BB78+BB99+BB111+BB119+BB126+BB138+BB148+BB159</f>
        <v>0</v>
      </c>
      <c r="BC9" s="24"/>
      <c r="BD9" s="24">
        <f>BD13+BD24+BD34+BD46+BD57+BD69+BD78+BD99+BD111+BD119+BD126+BD138+BD148+BD159</f>
        <v>0</v>
      </c>
      <c r="BE9" s="24">
        <f>BE13+BE24+BE34+BE46+BE57+BE69+BE78+BE99+BE111+BE119+BE126+BE138+BE148+BE159</f>
        <v>0</v>
      </c>
      <c r="BF9" s="24"/>
      <c r="BG9" s="24">
        <f>BG13+BG24+BG34+BG46+BG57+BG69+BG78+BG99+BG111+BG119+BG126+BG138+BG148+BG159</f>
        <v>302.33</v>
      </c>
      <c r="BH9" s="24">
        <f>BH13+BH24+BH34+BH46+BH57+BH69+BH78+BH99+BH111+BH119+BH126+BH138+BH148+BH159</f>
        <v>41.62</v>
      </c>
      <c r="BI9" s="24">
        <f t="shared" ref="BI9" si="60">BH9/BG9*100</f>
        <v>13.766414183177321</v>
      </c>
      <c r="BJ9" s="24">
        <f>BJ13+BJ24+BJ34+BJ46+BJ57+BJ69+BJ78+BJ99+BJ111+BJ119+BJ126+BJ138+BJ148+BJ159</f>
        <v>0</v>
      </c>
      <c r="BK9" s="24">
        <f>BK13+BK24+BK34+BK46+BK57+BK69+BK78+BK99+BK111+BK119+BK126+BK138+BK148+BK159</f>
        <v>0</v>
      </c>
      <c r="BL9" s="24"/>
      <c r="BM9" s="24">
        <f>BM13+BM24+BM34+BM46+BM57+BM69+BM78+BM99+BM111+BM119+BM126+BM138+BM159</f>
        <v>0</v>
      </c>
      <c r="BN9" s="24">
        <f>BN13+BN24+BN34+BN46+BN57+BN69+BN78+BN99+BN111+BN119+BN126+BN138+BN148+BN159</f>
        <v>0</v>
      </c>
      <c r="BO9" s="24"/>
      <c r="BP9" s="24">
        <f>BP13+BP24+BP34+BP46+BP57+BP69+BP78+BP99+BP111+BP119+BP126+BP138+BP148+BP159</f>
        <v>0</v>
      </c>
      <c r="BQ9" s="24">
        <f>BQ13+BQ24+BQ34+BQ46+BQ57+BQ69+BQ78+BQ99+BQ111+BQ119+BQ126+BQ138+BQ148+BQ159</f>
        <v>0</v>
      </c>
      <c r="BR9" s="24"/>
      <c r="BS9" s="24">
        <f>BS13+BS24+BS34+BS46+BS57+BS69+BS78+BS99+BS111+BS119+BS126+BS138+BS148+BS159</f>
        <v>1162501.93245</v>
      </c>
      <c r="BT9" s="24">
        <f>BT13+BT24+BT34+BT46+BT57+BT69+BT78+BT99+BT111+BT119+BT126+BT138+BT148+BT159</f>
        <v>283174.30492999998</v>
      </c>
      <c r="BU9" s="24">
        <f t="shared" ref="BU9" si="61">BT9/BS9*100</f>
        <v>24.359039501397088</v>
      </c>
      <c r="BV9" s="24">
        <f>BV13+BV24+BV34+BV46+BV57+BV69+BV78+BV99+BV111+BV119+BV126+BV138+BV148+BV159</f>
        <v>1139278.2327100001</v>
      </c>
      <c r="BW9" s="24">
        <f>BW13+BW24+BW34+BW46+BW57+BW69+BW78+BW99+BW111+BW119+BW126+BW138+BW148+BW159</f>
        <v>277511.01386000001</v>
      </c>
      <c r="BX9" s="24">
        <f t="shared" ref="BX9" si="62">BW9/BV9*100</f>
        <v>24.358493464751348</v>
      </c>
      <c r="BY9" s="24">
        <f>BY13+BY24+BY34+BY46+BY57+BY69+BY78+BY99+BY111+BY119+BY126+BY138+BY148+BY159</f>
        <v>23223.69974</v>
      </c>
      <c r="BZ9" s="24">
        <f>BZ13+BZ24+BZ34+BZ46+BZ57+BZ69+BZ78+BZ99+BZ111+BZ119+BZ126+BZ138+BZ148+BZ159</f>
        <v>5663.2910700000002</v>
      </c>
      <c r="CA9" s="24">
        <f t="shared" ref="CA9" si="63">BZ9/BY9*100</f>
        <v>24.385826261117515</v>
      </c>
      <c r="CB9" s="24">
        <f t="shared" ref="CB9:CC10" si="64">CB13+CB24+CB34+CB46+CB57+CB69+CB78+CB99+CB111+CB119+CB126+CB138+CB148+CB159</f>
        <v>0</v>
      </c>
      <c r="CC9" s="24">
        <f t="shared" si="64"/>
        <v>0</v>
      </c>
      <c r="CD9" s="24"/>
      <c r="CE9" s="24">
        <f>CE13+CE24+CE34+CE46+CE57+CE69+CE78+CE99+CE111+CE119+CE126+CE138+CE148+CE159</f>
        <v>0</v>
      </c>
      <c r="CF9" s="24">
        <f>CF13+CF24+CF34+CF46+CF57+CF69+CF78+CF99+CF111+CF119+CF126+CF138+CF148+CF159</f>
        <v>0</v>
      </c>
      <c r="CG9" s="24"/>
      <c r="CH9" s="24">
        <f>CH13+CH24+CH34+CH46+CH57+CH69+CH78+CH99+CH111+CH119+CH126+CH138+CH148+CH159</f>
        <v>0</v>
      </c>
      <c r="CI9" s="24">
        <f>CI13+CI24+CI34+CI46+CI57+CI69+CI78+CI99+CI111+CI119+CI126+CI138+CI148+CI159</f>
        <v>0</v>
      </c>
      <c r="CJ9" s="24"/>
      <c r="CK9" s="24">
        <f t="shared" ref="CK9:CL10" si="65">CK13+CK24+CK34+CK46+CK57+CK69+CK78+CK99+CK111+CK119+CK126+CK138+CK148+CK159</f>
        <v>0</v>
      </c>
      <c r="CL9" s="24">
        <f t="shared" si="65"/>
        <v>0</v>
      </c>
      <c r="CM9" s="24"/>
      <c r="CN9" s="24">
        <f>CN13+CN24+CN34+CN46+CN57+CN69+CN78+CN99+CN111+CN119+CN126+CN138+CN148+CN159</f>
        <v>0</v>
      </c>
      <c r="CO9" s="24">
        <f>CO13+CO24+CO34+CO46+CO57+CO69+CO78+CO99+CO111+CO119+CO126+CO138+CO148+CO159</f>
        <v>0</v>
      </c>
      <c r="CP9" s="24"/>
      <c r="CQ9" s="24">
        <f>CQ13+CQ24+CQ34+CQ46+CQ57+CQ69+CQ78+CQ99+CQ111+CQ119+CQ126+CQ138+CQ148+CQ159</f>
        <v>0</v>
      </c>
      <c r="CR9" s="24">
        <f>CR13+CR24+CR34+CR46+CR57+CR69+CR78+CR99+CR111+CR119+CR126+CR138+CR148+CR159</f>
        <v>0</v>
      </c>
      <c r="CS9" s="24"/>
      <c r="CT9" s="24">
        <f t="shared" ref="CT9:CU10" si="66">CT13+CT24+CT34+CT46+CT57+CT69+CT78+CT99+CT111+CT119+CT126+CT138+CT148+CT159</f>
        <v>35000</v>
      </c>
      <c r="CU9" s="24">
        <f t="shared" si="66"/>
        <v>29336.48143</v>
      </c>
      <c r="CV9" s="24">
        <f>CU9/CT9*100</f>
        <v>83.818518371428581</v>
      </c>
      <c r="CW9" s="24">
        <f>CW13+CW24+CW34+CW46+CW57+CW69+CW78+CW99+CW111+CW119+CW126+CW138+CW148+CW159</f>
        <v>34300</v>
      </c>
      <c r="CX9" s="24">
        <f>CX13+CX24+CX34+CX46+CX57+CX69+CX78+CX99+CX111+CX119+CX126+CX138+CX148+CX159</f>
        <v>28749.751810000002</v>
      </c>
      <c r="CY9" s="24">
        <f t="shared" si="11"/>
        <v>83.81851839650146</v>
      </c>
      <c r="CZ9" s="24">
        <f>CZ13+CZ24+CZ34+CZ46+CZ57+CZ69+CZ78+CZ99+CZ111+CZ119+CZ126+CZ138+CZ148+CZ159</f>
        <v>700</v>
      </c>
      <c r="DA9" s="24">
        <f>DA13+DA24+DA34+DA46+DA57+DA69+DA78+DA99+DA111+DA119+DA126+DA138+DA148+DA159</f>
        <v>586.72961999999995</v>
      </c>
      <c r="DB9" s="24">
        <f>DA9/CZ9*100</f>
        <v>83.818517142857146</v>
      </c>
      <c r="DC9" s="24">
        <f t="shared" ref="DC9:DD10" si="67">DC13+DC24+DC34+DC46+DC57+DC69+DC78+DC99+DC111+DC119+DC126+DC138+DC148+DC159</f>
        <v>31294.489799999999</v>
      </c>
      <c r="DD9" s="24">
        <f t="shared" si="67"/>
        <v>24143.757679999999</v>
      </c>
      <c r="DE9" s="24">
        <f t="shared" ref="DE9" si="68">DD9/DC9*100</f>
        <v>77.150187890265585</v>
      </c>
      <c r="DF9" s="24">
        <f>DF13+DF24+DF34+DF46+DF57+DF69+DF78+DF99+DF111+DF119+DF126+DF138+DF148+DF159</f>
        <v>30668.6</v>
      </c>
      <c r="DG9" s="24">
        <f>DG13+DG24+DG34+DG46+DG57+DG69+DG78+DG99+DG111+DG119+DG126+DG138+DG148+DG159</f>
        <v>23660.882539999999</v>
      </c>
      <c r="DH9" s="24">
        <f t="shared" ref="DH9" si="69">DG9/DF9*100</f>
        <v>77.15018794467305</v>
      </c>
      <c r="DI9" s="24">
        <f>DI13+DI24+DI34+DI46+DI57+DI69+DI78+DI99+DI111+DI119+DI126+DI138+DI148+DI159</f>
        <v>625.88980000000004</v>
      </c>
      <c r="DJ9" s="24">
        <f>DJ13+DJ24+DJ34+DJ46+DJ57+DJ69+DJ78+DJ99+DJ111+DJ119+DJ126+DJ138+DJ148+DJ159</f>
        <v>482.87513999999999</v>
      </c>
      <c r="DK9" s="24">
        <f t="shared" ref="DK9" si="70">DJ9/DI9*100</f>
        <v>77.150185224299861</v>
      </c>
      <c r="DL9" s="24">
        <f>DL13+DL24+DL34+DL46+DL57+DL69+DL78+DL99+DL111+DL119+DL126+DL138+DL148+DL159</f>
        <v>0</v>
      </c>
      <c r="DM9" s="24">
        <f>DM13+DM24+DM34+DM46+DM57+DM69+DM78+DM99+DM111+DM119+DM126+DM138+DM148+DM159</f>
        <v>0</v>
      </c>
      <c r="DN9" s="24"/>
      <c r="DO9" s="24">
        <f>DO13+DO24+DO34+DO46+DO57+DO69+DO78+DO99+DO111+DO119+DO126+DO138+DO148+DO159</f>
        <v>256138.59099999999</v>
      </c>
      <c r="DP9" s="24">
        <f>DP13+DP24+DP34+DP46+DP57+DP69+DP78+DP99+DP111+DP119+DP126+DP138+DP148+DP159</f>
        <v>80748.944000000003</v>
      </c>
      <c r="DQ9" s="24">
        <f t="shared" ref="DQ9:DQ12" si="71">DP9/DO9*100</f>
        <v>31.525489261397553</v>
      </c>
      <c r="DR9" s="24">
        <f>DR13+DR24+DR34+DR46+DR57+DR69+DR78+DR99+DR111+DR119+DR126+DR138+DR148+DR159</f>
        <v>99199.9</v>
      </c>
      <c r="DS9" s="24">
        <f>DS13+DS24+DS34+DS46+DS57+DS69+DS78+DS99+DS111+DS119+DS126+DS138+DS148+DS159</f>
        <v>55956.4</v>
      </c>
      <c r="DT9" s="24">
        <f t="shared" ref="DT9" si="72">DS9/DR9*100</f>
        <v>56.40771815294169</v>
      </c>
      <c r="DU9" s="24">
        <f t="shared" ref="DU9:DV10" si="73">DU13+DU24+DU34+DU46+DU57+DU69+DU78+DU99+DU111+DU119+DU126+DU138+DU148+DU159</f>
        <v>7052.8620000000001</v>
      </c>
      <c r="DV9" s="24">
        <f t="shared" si="73"/>
        <v>4002.4349299999999</v>
      </c>
      <c r="DW9" s="24">
        <f t="shared" ref="DW9" si="74">DV9/DU9*100</f>
        <v>56.749088951407245</v>
      </c>
      <c r="DX9" s="24">
        <f>DX13+DX24+DX34+DX46+DX57+DX69+DX78+DX99+DX111+DX119+DX126+DX138+DX148+DX159</f>
        <v>6911.8</v>
      </c>
      <c r="DY9" s="24">
        <f>DY13+DY24+DY34+DY46+DY57+DY69+DY78+DY99+DY111+DY119+DY126+DY138+DY148+DY159</f>
        <v>3922.1511099999998</v>
      </c>
      <c r="DZ9" s="24">
        <f t="shared" ref="DZ9" si="75">DY9/DX9*100</f>
        <v>56.745726294163603</v>
      </c>
      <c r="EA9" s="24">
        <f>EA13+EA24+EA34+EA46+EA57+EA69+EA78+EA99+EA111+EA119+EA126+EA138+EA148+EA159</f>
        <v>141.06200000000001</v>
      </c>
      <c r="EB9" s="24">
        <f>EB13+EB24+EB34+EB46+EB57+EB69+EB78+EB99+EB111+EB119+EB126+EB138+EB148+EB159</f>
        <v>80.283819999999992</v>
      </c>
      <c r="EC9" s="24">
        <f t="shared" ref="EC9" si="76">EB9/EA9*100</f>
        <v>56.913853482865683</v>
      </c>
      <c r="ED9" s="24">
        <f>ED13+ED24+ED34+ED46+ED57+ED69+ED78+ED99+ED111+ED119+ED126+ED138+ED148+ED159</f>
        <v>41423.901290000002</v>
      </c>
      <c r="EE9" s="24">
        <f>EE13+EE24+EE34+EE46+EE57+EE69+EE78+EE99+EE111+EE119+EE126+EE138+EE148+EE159</f>
        <v>26676.023000000001</v>
      </c>
      <c r="EF9" s="24">
        <f>EE9/ED9*100</f>
        <v>64.397659730904593</v>
      </c>
      <c r="EG9" s="24">
        <f>EG13+EG24+EG34+EG46+EG57+EG69+EG78+EG99+EG111+EG119+EG126+EG138+EG148+EG159</f>
        <v>1020.4081599999998</v>
      </c>
      <c r="EH9" s="24">
        <f>EH13+EH24+EH34+EH46+EH57+EH69+EH78+EH99+EH111+EH119+EH126+EH138+EH148+EH159</f>
        <v>1020.4081599999998</v>
      </c>
      <c r="EI9" s="24">
        <f t="shared" si="18"/>
        <v>100</v>
      </c>
      <c r="EJ9" s="24">
        <f>EJ13+EJ24+EJ34+EJ46+EJ57+EJ69+EJ78+EJ99+EJ111+EJ119+EJ126+EJ138+EJ148+EJ159</f>
        <v>1000</v>
      </c>
      <c r="EK9" s="24">
        <f>EK13+EK24+EK34+EK46+EK57+EK69+EK78+EK99+EK111+EK119+EK126+EK138+EK148+EK159</f>
        <v>1000</v>
      </c>
      <c r="EL9" s="24">
        <f t="shared" si="19"/>
        <v>100</v>
      </c>
      <c r="EM9" s="24">
        <f>EM13+EM24+EM34+EM46+EM57+EM69+EM78+EM99+EM111+EM119+EM126+EM138+EM148+EM159</f>
        <v>20.408160000000002</v>
      </c>
      <c r="EN9" s="24">
        <f>EN13+EN24+EN34+EN46+EN57+EN69+EN78+EN99+EN111+EN119+EN126+EN138+EN148+EN159</f>
        <v>20.408160000000002</v>
      </c>
      <c r="EO9" s="24">
        <f t="shared" si="20"/>
        <v>100</v>
      </c>
      <c r="EP9" s="24">
        <f>EP13+EP24+EP34+EP46+EP57+EP69+EP78+EP99+EP111+EP119+EP126+EP138+EP148+EP159</f>
        <v>118505.71400000001</v>
      </c>
      <c r="EQ9" s="24">
        <f>EQ13+EQ24+EQ34+EQ46+EQ57+EQ69+EQ78+EQ99+EQ111+EQ119+EQ126+EQ138+EQ148+EQ159</f>
        <v>33631.051200000002</v>
      </c>
      <c r="ER9" s="24">
        <f t="shared" ref="ER9" si="77">EQ9/EP9*100</f>
        <v>28.379265492632697</v>
      </c>
      <c r="ES9" s="24">
        <f>ES13+ES24+ES34+ES46+ES57+ES69+ES78+ES99+ES111+ES119+ES126+ES138+ES148+ES159</f>
        <v>4001.63265</v>
      </c>
      <c r="ET9" s="24">
        <f>ET13+ET24+ET34+ET46+ET57+ET69+ET78+ET99+ET111+ET119+ET126+ET138+ET148+ET159</f>
        <v>4001.63265</v>
      </c>
      <c r="EU9" s="24">
        <f t="shared" ref="EU9" si="78">ET9/ES9*100</f>
        <v>100</v>
      </c>
      <c r="EV9" s="24">
        <f>EV13+EV24+EV34+EV46+EV57+EV69+EV78+EV99+EV111+EV119+EV126+EV138+EV148+EV159</f>
        <v>39693.775510000007</v>
      </c>
      <c r="EW9" s="24">
        <f>EW13+EW24+EW34+EW46+EW57+EW69+EW78+EW99+EW111+EW119+EW126+EW138+EW148+EW159</f>
        <v>31844.157769999998</v>
      </c>
      <c r="EX9" s="24">
        <f t="shared" ref="EX9" si="79">EW9/EV9*100</f>
        <v>80.224562568953743</v>
      </c>
      <c r="EY9" s="24">
        <f>EY13+EY24+EY34+EY46+EY57+EY69+EY78+EY99+EY111+EY119+EY126+EY138+EY148+EY159</f>
        <v>1713.7654400000001</v>
      </c>
      <c r="EZ9" s="24">
        <f>EZ13+EZ24+EZ34+EZ46+EZ57+EZ69+EZ78+EZ99+EZ111+EZ119+EZ126+EZ138+EZ148+EZ159</f>
        <v>1713.7654400000001</v>
      </c>
      <c r="FA9" s="24">
        <f t="shared" ref="FA9" si="80">EZ9/EY9*100</f>
        <v>100</v>
      </c>
      <c r="FB9" s="24">
        <f>FB13+FB24+FB34+FB46+FB57+FB69+FB78+FB99+FB111+FB119+FB126+FB138+FB148+FB159</f>
        <v>169434.14543</v>
      </c>
      <c r="FC9" s="24">
        <f>FC13+FC24+FC34+FC46+FC57+FC69+FC78+FC99+FC111+FC119+FC126+FC138+FC148+FC159</f>
        <v>86964.22507</v>
      </c>
      <c r="FD9" s="24">
        <f t="shared" ref="FD9" si="81">FC9/FB9*100</f>
        <v>51.326268887122509</v>
      </c>
      <c r="FE9" s="24">
        <f>FE13+FE24+FE34+FE46+FE57+FE69+FE78+FE99+FE111+FE119+FE126+FE138+FE148+FE159</f>
        <v>28397.959180000002</v>
      </c>
      <c r="FF9" s="24">
        <f>FF13+FF24+FF34+FF46+FF57+FF69+FF78+FF99+FF111+FF119+FF126+FF138+FF148+FF159</f>
        <v>10951.608899999999</v>
      </c>
      <c r="FG9" s="24">
        <f t="shared" ref="FG9" si="82">FF9/FE9*100</f>
        <v>38.564774428272834</v>
      </c>
      <c r="FH9" s="24">
        <f>FH13+FH24+FH34+FH46+FH57+FH69+FH78+FH99+FH111+FH119+FH126+FH138+FH148+FH159</f>
        <v>11254.081630000001</v>
      </c>
      <c r="FI9" s="24">
        <f>FI13+FI24+FI34+FI46+FI57+FI69+FI78+FI99+FI111+FI119+FI126+FI138+FI148+FI159</f>
        <v>4907.2465899999997</v>
      </c>
      <c r="FJ9" s="24">
        <f t="shared" ref="FJ9" si="83">FI9/FH9*100</f>
        <v>43.604149599543994</v>
      </c>
      <c r="FK9" s="24">
        <f>FK13+FK24+FK34+FK46+FK57+FK69+FK78+FK99+FK111+FK119+FK126+FK138+FK148+FK159</f>
        <v>133788.33582000001</v>
      </c>
      <c r="FL9" s="24">
        <f>FL13+FL24+FL34+FL46+FL57+FL69+FL78+FL99+FL111+FL119+FL126+FL138+FL148+FL159</f>
        <v>35367.915210000006</v>
      </c>
      <c r="FM9" s="24">
        <f t="shared" ref="FM9" si="84">FL9/FK9*100</f>
        <v>26.435724006302248</v>
      </c>
      <c r="FN9" s="24">
        <f>FN13+FN24+FN34+FN46+FN57+FN69+FN78+FN99+FN111+FN119+FN126+FN138+FN148+FN159</f>
        <v>0</v>
      </c>
      <c r="FO9" s="24">
        <f>FO13+FO24+FO34+FO46+FO57+FO69+FO78+FO99+FO111+FO119+FO126+FO138+FO148+FO159</f>
        <v>0</v>
      </c>
      <c r="FP9" s="24"/>
      <c r="FQ9" s="24">
        <f>FQ13+FQ24+FQ34+FQ46+FQ57+FQ69+FQ78+FQ99+FQ111+FQ119+FQ126+FQ138+FQ148+FQ159</f>
        <v>382472.92929999996</v>
      </c>
      <c r="FR9" s="24">
        <f>FR13+FR24+FR34+FR46+FR57+FR69+FR78+FR99+FR111+FR119+FR126+FR138+FR148+FR159</f>
        <v>256723.54055999999</v>
      </c>
      <c r="FS9" s="24">
        <f t="shared" ref="FS9" si="85">FR9/FQ9*100</f>
        <v>67.122015937142038</v>
      </c>
      <c r="FT9" s="24">
        <f>FT13+FT24+FT34+FT46+FT57+FT69+FT78+FT99+FT111+FT119+FT126+FT138+FT148+FT159</f>
        <v>0</v>
      </c>
      <c r="FU9" s="24">
        <f>FU13+FU24+FU34+FU46+FU57+FU69+FU78+FU99+FU111+FU119+FU126+FU138+FU148+FU159</f>
        <v>0</v>
      </c>
      <c r="FV9" s="24"/>
      <c r="FW9" s="24">
        <f>FW13+FW24+FW34+FW46+FW57+FW69+FW78+FW99+FW111+FW119+FW126+FW138+FW148+FW159</f>
        <v>13720.417999999998</v>
      </c>
      <c r="FX9" s="24">
        <f>FX13+FX24+FX34+FX46+FX57+FX69+FX78+FX99+FX111+FX119+FX126+FX138+FX148+FX159</f>
        <v>10025.564689999999</v>
      </c>
      <c r="FY9" s="24">
        <f t="shared" ref="FY9" si="86">FX9/FW9*100</f>
        <v>73.070402738458853</v>
      </c>
      <c r="FZ9" s="24">
        <f>FZ13+FZ24+FZ34+FZ46+FZ57+FZ69+FZ78+FZ99+FZ111+FZ119+FZ126+FZ138+FZ148+FZ159</f>
        <v>35590.561570000005</v>
      </c>
      <c r="GA9" s="24">
        <f>GA13+GA24+GA34+GA46+GA57+GA69+GA78+GA99+GA111+GA119+GA126+GA138+GA148+GA159</f>
        <v>35581.896489999999</v>
      </c>
      <c r="GB9" s="24">
        <f t="shared" ref="GB9" si="87">GA9/FZ9*100</f>
        <v>99.975653432770471</v>
      </c>
      <c r="GC9" s="24">
        <f>GC13+GC24+GC34+GC46+GC57+GC69+GC78+GC99+GC111+GC119+GC126+GC138+GC148+GC159</f>
        <v>31374.953600000001</v>
      </c>
      <c r="GD9" s="24">
        <f>GD13+GD24+GD34+GD46+GD57+GD69+GD78+GD99+GD111+GD119+GD126+GD138+GD148+GD159</f>
        <v>0</v>
      </c>
      <c r="GE9" s="24">
        <f t="shared" ref="GE9" si="88">GD9/GC9*100</f>
        <v>0</v>
      </c>
      <c r="GF9" s="24">
        <f>GF13+GF24+GF34+GF46+GF57+GF69+GF78+GF99+GF111+GF119+GF126+GF138+GF148+GF159</f>
        <v>0</v>
      </c>
      <c r="GG9" s="24">
        <f>GG13+GG24+GG34+GG46+GG57+GG69+GG78+GG99+GG111+GG119+GG126+GG138+GG148+GG159</f>
        <v>0</v>
      </c>
      <c r="GH9" s="24"/>
      <c r="GI9" s="24">
        <f>GI13+GI24+GI34+GI46+GI57+GI69+GI78+GI99+GI111+GI119+GI126+GI138+GI148+GI159</f>
        <v>100</v>
      </c>
      <c r="GJ9" s="24">
        <f>GJ13+GJ24+GJ34+GJ46+GJ57+GJ69+GJ78+GJ99+GJ111+GJ119+GJ126+GJ138+GJ148+GJ159</f>
        <v>100</v>
      </c>
      <c r="GK9" s="24">
        <f t="shared" ref="GK9" si="89">GJ9/GI9*100</f>
        <v>100</v>
      </c>
      <c r="GL9" s="24">
        <f>GL13+GL24+GL34+GL46+GL57+GL69+GL78+GL99+GL111+GL119+GL126+GL138+GL148+GL159</f>
        <v>0</v>
      </c>
      <c r="GM9" s="24">
        <f>GM13+GM24+GM34+GM46+GM57+GM69+GM78+GM99+GM111+GM119+GM126+GM138+GM148+GM159</f>
        <v>0</v>
      </c>
      <c r="GN9" s="24" t="e">
        <f t="shared" ref="GN9" si="90">GM9/GL9*100</f>
        <v>#DIV/0!</v>
      </c>
      <c r="GO9" s="24">
        <f>GO13+GO24+GO34+GO46+GO57+GO69+GO78+GO99+GO111+GO119+GO126+GO138+GO148+GO159</f>
        <v>91615.748439999996</v>
      </c>
      <c r="GP9" s="24">
        <f>GP13+GP24+GP34+GP46+GP57+GP69+GP78+GP99+GP111+GP119+GP126+GP138+GP148+GP159</f>
        <v>59574.295270000002</v>
      </c>
      <c r="GQ9" s="24">
        <f t="shared" ref="GQ9" si="91">GP9/GO9*100</f>
        <v>65.026260533161235</v>
      </c>
      <c r="GR9" s="24">
        <f>GR13+GR24+GR34+GR46+GR57+GR69+GR78+GR99+GR111+GR119+GR126+GR138+GR148+GR159</f>
        <v>3663</v>
      </c>
      <c r="GS9" s="24">
        <f>GS13+GS24+GS34+GS46+GS57+GS69+GS78+GS99+GS111+GS119+GS126+GS138+GS148+GS159</f>
        <v>0</v>
      </c>
      <c r="GT9" s="24">
        <f t="shared" ref="GT9" si="92">GS9/GR9*100</f>
        <v>0</v>
      </c>
      <c r="GU9" s="24">
        <f t="shared" ref="GU9:GV10" si="93">GU13+GU24+GU34+GU46+GU57+GU69+GU78+GU99+GU111+GU119+GU126+GU138+GU148+GU159</f>
        <v>0</v>
      </c>
      <c r="GV9" s="24">
        <f t="shared" si="93"/>
        <v>0</v>
      </c>
      <c r="GW9" s="24"/>
      <c r="GX9" s="24">
        <f>GX13+GX24+GX34+GX46+GX57+GX69+GX78+GX99+GX111+GX119+GX126+GX138+GX148+GX159</f>
        <v>0</v>
      </c>
      <c r="GY9" s="24">
        <f>GY13+GY24+GY34+GY46+GY57+GY69+GY78+GY99+GY111+GY119+GY126+GY138+GY148+GY159</f>
        <v>0</v>
      </c>
      <c r="GZ9" s="24"/>
      <c r="HA9" s="24">
        <f>HA13+HA24+HA34+HA46+HA57+HA69+HA78+HA99+HA111+HA119+HA126+HA138+HA148+HA159</f>
        <v>0</v>
      </c>
      <c r="HB9" s="24">
        <f>HB13+HB24+HB34+HB46+HB57+HB69+HB78+HB99+HB111+HB119+HB126+HB138+HB148+HB159</f>
        <v>0</v>
      </c>
      <c r="HC9" s="24"/>
    </row>
    <row r="10" spans="1:211" s="61" customFormat="1">
      <c r="A10" s="22" t="s">
        <v>196</v>
      </c>
      <c r="B10" s="24">
        <f>B14+B25+B35+B47+B58+B70+B79+B100+B112+B120+B127+B139+B149+B160</f>
        <v>395623.14172000007</v>
      </c>
      <c r="C10" s="24">
        <f>C14+C25+C35+C47+C58+C70+C79+C100+C112+C120+C127+C139+C149+C160</f>
        <v>24523.181869999997</v>
      </c>
      <c r="D10" s="24">
        <f t="shared" si="43"/>
        <v>6.198621689161989</v>
      </c>
      <c r="E10" s="24">
        <f>E14+E25+E35+E47+E58+E70+E79+E100+E112+E120+E127+E139+E149+E160</f>
        <v>0</v>
      </c>
      <c r="F10" s="24">
        <f>F14+F25+F35+F47+F58+F70+F79+F100+F112+F120+F127+F139+F149+F160</f>
        <v>0</v>
      </c>
      <c r="G10" s="23"/>
      <c r="H10" s="24">
        <f>H14+H25+H35+H47+H58+H70+H79+H100+H112+H120+H127+H139+H149+H160</f>
        <v>0</v>
      </c>
      <c r="I10" s="24">
        <f>I14+I25+I35+I47+I58+I70+I79+I100+I112+I120+I127+I139+I149+I160</f>
        <v>0</v>
      </c>
      <c r="J10" s="23"/>
      <c r="K10" s="24">
        <f>K14+K25+K35+K47+K58+K70+K79+K100+K112+K120+K127+K139+K149+K160</f>
        <v>0</v>
      </c>
      <c r="L10" s="24">
        <f>L14+L25+L35+L47+L58+L70+L79+L100+L112+L120+L127+L139+L149+L160</f>
        <v>0</v>
      </c>
      <c r="M10" s="23"/>
      <c r="N10" s="24">
        <f>N14+N25+N35+N47+N58+N70+N79+N100+N112+N120+N127+N139+N149+N160</f>
        <v>0</v>
      </c>
      <c r="O10" s="24">
        <f>O14+O25+O35+O47+O58+O70+O79+O100+O112+O120+O127+O139+O149+O160</f>
        <v>0</v>
      </c>
      <c r="P10" s="23"/>
      <c r="Q10" s="24">
        <f>Q14+Q25+Q35+Q47+Q58+Q70+Q79+Q100+Q112+Q120+Q127+Q139+Q149+Q160</f>
        <v>0</v>
      </c>
      <c r="R10" s="24">
        <f>R14+R25+R35+R47+R58+R70+R79+R100+R112+R120+R127+R139+R149+R160</f>
        <v>0</v>
      </c>
      <c r="S10" s="23"/>
      <c r="T10" s="24">
        <f t="shared" si="49"/>
        <v>0</v>
      </c>
      <c r="U10" s="24">
        <f t="shared" si="49"/>
        <v>0</v>
      </c>
      <c r="V10" s="23"/>
      <c r="W10" s="24">
        <f>W14+W25+W35+W47+W58+W70+W79+W100+W112+W120+W127+W139+W149+W160</f>
        <v>0</v>
      </c>
      <c r="X10" s="24">
        <f>X14+X25+X35+X47+X58+X70+X79+X100+X112+X120+X127+X139+X149+X160</f>
        <v>0</v>
      </c>
      <c r="Y10" s="23"/>
      <c r="Z10" s="24">
        <f>Z14+Z25+Z35+Z47+Z58+Z70+Z79+Z100+Z112+Z120+Z127+Z139+Z149+Z160</f>
        <v>0</v>
      </c>
      <c r="AA10" s="24">
        <f>AA14+AA25+AA35+AA47+AA58+AA70+AA79+AA100+AA112+AA120+AA127+AA139+AA149+AA160</f>
        <v>0</v>
      </c>
      <c r="AB10" s="23"/>
      <c r="AC10" s="24">
        <f t="shared" si="53"/>
        <v>0</v>
      </c>
      <c r="AD10" s="24">
        <f t="shared" si="53"/>
        <v>0</v>
      </c>
      <c r="AE10" s="23"/>
      <c r="AF10" s="24">
        <f>AF14+AF25+AF35+AF47+AF58+AF70+AF79+AF100+AF112+AF120+AF127+AF139+AF149+AF160</f>
        <v>0</v>
      </c>
      <c r="AG10" s="24">
        <f>AG14+AG25+AG35+AG47+AG58+AG70+AG79+AG100+AG112+AG120+AG127+AG139+AG149+AG160</f>
        <v>0</v>
      </c>
      <c r="AH10" s="23"/>
      <c r="AI10" s="24">
        <f>AI14+AI25+AI35+AI47+AI58+AI70+AI79+AI100+AI112+AI120+AI127+AI139+AI149+AI160</f>
        <v>0</v>
      </c>
      <c r="AJ10" s="24">
        <f>AJ14+AJ25+AJ35+AJ47+AJ58+AJ70+AJ79+AJ100+AJ112+AJ120+AJ127+AJ139+AJ149+AJ160</f>
        <v>0</v>
      </c>
      <c r="AK10" s="23"/>
      <c r="AL10" s="24">
        <f>AL14+AL25+AL35+AL47+AL58+AL70+AL79+AL100+AL112+AL120+AL127+AL139+AL149+AL160</f>
        <v>0</v>
      </c>
      <c r="AM10" s="24">
        <f>AM14+AM25+AM35+AM47+AM58+AM70+AM79+AM100+AM112+AM120+AM127+AM139+AM149+AM160</f>
        <v>0</v>
      </c>
      <c r="AN10" s="23"/>
      <c r="AO10" s="24">
        <f t="shared" si="55"/>
        <v>0</v>
      </c>
      <c r="AP10" s="24">
        <f t="shared" si="55"/>
        <v>0</v>
      </c>
      <c r="AQ10" s="23"/>
      <c r="AR10" s="24">
        <f>AR14+AR25+AR35+AR47+AR58+AR70+AR79+AR100+AR112+AR120+AR127+AR139+AR149+AR160</f>
        <v>0</v>
      </c>
      <c r="AS10" s="24">
        <f>AS14+AS25+AS35+AS47+AS58+AS70+AS79+AS100+AS112+AS120+AS127+AS139+AS149+AS160</f>
        <v>0</v>
      </c>
      <c r="AT10" s="23"/>
      <c r="AU10" s="24">
        <f>AU14+AU25+AU35+AU47+AU58+AU70+AU79+AU100+AU112+AU120+AU127+AU139+AU149+AU160</f>
        <v>0</v>
      </c>
      <c r="AV10" s="24">
        <f>AV14+AV25+AV35+AV47+AV58+AV70+AV79+AV100+AV112+AV120+AV127+AV139+AV149+AV160</f>
        <v>0</v>
      </c>
      <c r="AW10" s="23"/>
      <c r="AX10" s="24">
        <f t="shared" si="59"/>
        <v>72135.514389999997</v>
      </c>
      <c r="AY10" s="24">
        <f t="shared" si="59"/>
        <v>19017.002390000001</v>
      </c>
      <c r="AZ10" s="24">
        <f t="shared" ref="AZ10:AZ23" si="94">AY10/AX10*100</f>
        <v>26.362884566379819</v>
      </c>
      <c r="BA10" s="24">
        <f>BA14+BA25+BA35+BA47+BA58+BA70+BA79+BA100+BA112+BA120+BA127+BA139+BA149+BA160</f>
        <v>70692.833119999996</v>
      </c>
      <c r="BB10" s="24">
        <f>BB14+BB25+BB35+BB47+BB58+BB70+BB79+BB100+BB112+BB120+BB127+BB139+BB149+BB160</f>
        <v>18636.662219999998</v>
      </c>
      <c r="BC10" s="24">
        <f t="shared" ref="BC10:BC23" si="95">BB10/BA10*100</f>
        <v>26.362873572154832</v>
      </c>
      <c r="BD10" s="24">
        <f>BD14+BD25+BD35+BD47+BD58+BD70+BD79+BD100+BD112+BD120+BD127+BD139+BD149+BD160</f>
        <v>1442.68127</v>
      </c>
      <c r="BE10" s="24">
        <f>BE14+BE25+BE35+BE47+BE58+BE70+BE79+BE100+BE112+BE120+BE127+BE139+BE149+BE160</f>
        <v>380.34017</v>
      </c>
      <c r="BF10" s="24">
        <f t="shared" ref="BF10:BF12" si="96">BE10/BD10*100</f>
        <v>26.363423294460596</v>
      </c>
      <c r="BG10" s="24">
        <f>BG14+BG25+BG35+BG47+BG58+BG70+BG79+BG100+BG112+BG120+BG127+BG139+BG149+BG160</f>
        <v>0</v>
      </c>
      <c r="BH10" s="24">
        <f>BH14+BH25+BH35+BH47+BH58+BH70+BH79+BH100+BH112+BH120+BH127+BH139+BH149+BH160</f>
        <v>0</v>
      </c>
      <c r="BI10" s="24"/>
      <c r="BJ10" s="24">
        <f>BJ14+BJ25+BJ35+BJ47+BJ58+BJ70+BJ79+BJ100+BJ112+BJ120+BJ127+BJ139+BJ149+BJ160</f>
        <v>22088.557650000002</v>
      </c>
      <c r="BK10" s="24">
        <f>BK14+BK25+BK35+BK47+BK58+BK70+BK79+BK100+BK112+BK120+BK127+BK139+BK149+BK160</f>
        <v>1874.0109299999999</v>
      </c>
      <c r="BL10" s="24">
        <f t="shared" ref="BL10:BL12" si="97">BK10/BJ10*100</f>
        <v>8.4840801273414055</v>
      </c>
      <c r="BM10" s="24">
        <f>BM14+BM25+BM35+BM47+BM58+BM70+BM79+BM100+BM112+BM120+BM127+BM139+BM149+BM160</f>
        <v>17742.069649999998</v>
      </c>
      <c r="BN10" s="24">
        <f>BN14+BN25+BN35+BN47+BN58+BN70+BN79+BN100+BN112+BN120+BN127+BN139+BN149+BN160</f>
        <v>1874.0109299999999</v>
      </c>
      <c r="BO10" s="24">
        <f t="shared" ref="BO10:BO12" si="98">BN10/BM10*100</f>
        <v>10.562527185209197</v>
      </c>
      <c r="BP10" s="24">
        <f>BP14+BP25+BP35+BP47+BP58+BP70+BP79+BP100+BP112+BP120+BP127+BP139+BP149+BP160</f>
        <v>2621.4880000000003</v>
      </c>
      <c r="BQ10" s="24">
        <f>BQ14+BQ25+BQ35+BQ47+BQ58+BQ70+BQ79+BQ100+BQ112+BQ120+BQ127+BQ139+BQ149+BQ160</f>
        <v>0</v>
      </c>
      <c r="BR10" s="24">
        <f t="shared" ref="BR10" si="99">BQ10/BP10*100</f>
        <v>0</v>
      </c>
      <c r="BS10" s="24">
        <f>BS14+BS25+BS35+BS47+BS58+BS70+BS79+BS100+BS112+BS120+BS127+BS139+BS149+BS160</f>
        <v>0</v>
      </c>
      <c r="BT10" s="24">
        <f>BT14+BT25+BT35+BT47+BT58+BT70+BT79+BT100+BT112+BT120+BT127+BT139+BT149+BT160</f>
        <v>0</v>
      </c>
      <c r="BU10" s="24"/>
      <c r="BV10" s="24">
        <f>BV14+BV25+BV35+BV47+BV58+BV70+BV79+BV100+BV112+BV120+BV127+BV139+BV149+BV160</f>
        <v>0</v>
      </c>
      <c r="BW10" s="24">
        <f>BW14+BW25+BW35+BW47+BW58+BW70+BW79+BW100+BW112+BW120+BW127+BW139+BW149+BW160</f>
        <v>0</v>
      </c>
      <c r="BX10" s="24"/>
      <c r="BY10" s="24">
        <f>BY14+BY25+BY35+BY47+BY58+BY70+BY79+BY100+BY112+BY120+BY127+BY139+BY149+BY160</f>
        <v>0</v>
      </c>
      <c r="BZ10" s="24">
        <f>BZ14+BZ25+BZ35+BZ47+BZ58+BZ70+BZ79+BZ100+BZ112+BZ120+BZ127+BZ139+BZ149+BZ160</f>
        <v>0</v>
      </c>
      <c r="CA10" s="24"/>
      <c r="CB10" s="24">
        <f t="shared" si="64"/>
        <v>11966.67</v>
      </c>
      <c r="CC10" s="24">
        <f t="shared" si="64"/>
        <v>0</v>
      </c>
      <c r="CD10" s="24">
        <f t="shared" ref="CD10" si="100">CC10/CB10*100</f>
        <v>0</v>
      </c>
      <c r="CE10" s="24">
        <f>CE14+CE25+CE35+CE47+CE58+CE70+CE79+CE100+CE112+CE120+CE127+CE139+CE149+CE160</f>
        <v>11846.9</v>
      </c>
      <c r="CF10" s="24">
        <f>CF14+CF25+CF35+CF47+CF58+CF70+CF79+CF100+CF112+CF120+CF127+CF139+CF149+CF160</f>
        <v>0</v>
      </c>
      <c r="CG10" s="24">
        <f t="shared" ref="CG10" si="101">CF10/CE10*100</f>
        <v>0</v>
      </c>
      <c r="CH10" s="24">
        <f>CH14+CH25+CH35+CH47+CH58+CH70+CH79+CH100+CH112+CH120+CH127+CH139+CH149+CH160</f>
        <v>119.77000000000001</v>
      </c>
      <c r="CI10" s="24">
        <f>CI14+CI25+CI35+CI47+CI58+CI70+CI79+CI100+CI112+CI120+CI127+CI139+CI149+CI160</f>
        <v>0</v>
      </c>
      <c r="CJ10" s="24">
        <f t="shared" ref="CJ10" si="102">CI10/CH10*100</f>
        <v>0</v>
      </c>
      <c r="CK10" s="24">
        <f t="shared" si="65"/>
        <v>3524.6938799999998</v>
      </c>
      <c r="CL10" s="24">
        <f>CL14+CL25+CL35+CL47+CL58+CL70+CL79+CL100+CL112+CL120+CL127+CL139+CL149+CL160</f>
        <v>1882.2316500000002</v>
      </c>
      <c r="CM10" s="24">
        <f>CL10/CK10*100</f>
        <v>53.401280056695313</v>
      </c>
      <c r="CN10" s="24">
        <f>CN14+CN25+CN35+CN47+CN58+CN70+CN79+CN100+CN112+CN120+CN127+CN139+CN149+CN160</f>
        <v>3454.2000000000003</v>
      </c>
      <c r="CO10" s="24">
        <f>CO14+CO25+CO35+CO47+CO58+CO70+CO79+CO100+CO112+CO120+CO127+CO139+CO149+CO160</f>
        <v>1844.5870199999999</v>
      </c>
      <c r="CP10" s="24">
        <f t="shared" ref="CP10" si="103">CO10/CN10*100</f>
        <v>53.401280180649636</v>
      </c>
      <c r="CQ10" s="24">
        <f>CQ14+CQ25+CQ35+CQ47+CQ58+CQ70+CQ79+CQ100+CQ112+CQ120+CQ127+CQ139+CQ149+CQ160</f>
        <v>70.49387999999999</v>
      </c>
      <c r="CR10" s="24">
        <f>CR14+CR25+CR35+CR47+CR58+CR70+CR79+CR100+CR112+CR120+CR127+CR139+CR149+CR160</f>
        <v>37.644630000000006</v>
      </c>
      <c r="CS10" s="24">
        <f t="shared" ref="CS10" si="104">CR10/CQ10*100</f>
        <v>53.401273982933006</v>
      </c>
      <c r="CT10" s="24">
        <f t="shared" si="66"/>
        <v>0</v>
      </c>
      <c r="CU10" s="24">
        <f t="shared" si="66"/>
        <v>0</v>
      </c>
      <c r="CV10" s="24"/>
      <c r="CW10" s="24">
        <f>CW14+CW25+CW35+CW47+CW58+CW70+CW79+CW100+CW112+CW120+CW127+CW139+CW149+CW160</f>
        <v>0</v>
      </c>
      <c r="CX10" s="24">
        <f>CX14+CX25+CX35+CX47+CX58+CX70+CX79+CX100+CX112+CX120+CX127+CX139+CX149+CX160</f>
        <v>0</v>
      </c>
      <c r="CY10" s="24"/>
      <c r="CZ10" s="24">
        <f>CZ14+CZ25+CZ35+CZ47+CZ58+CZ70+CZ79+CZ100+CZ112+CZ120+CZ127+CZ139+CZ149+CZ160</f>
        <v>0</v>
      </c>
      <c r="DA10" s="24">
        <f>DA14+DA25+DA35+DA47+DA58+DA70+DA79+DA100+DA112+DA120+DA127+DA139+DA149+DA160</f>
        <v>0</v>
      </c>
      <c r="DB10" s="24"/>
      <c r="DC10" s="24">
        <f t="shared" si="67"/>
        <v>0</v>
      </c>
      <c r="DD10" s="24">
        <f t="shared" si="67"/>
        <v>0</v>
      </c>
      <c r="DE10" s="24"/>
      <c r="DF10" s="24">
        <f>DF14+DF25+DF35+DF47+DF58+DF70+DF79+DF100+DF112+DF120+DF127+DF139+DF149+DF160</f>
        <v>0</v>
      </c>
      <c r="DG10" s="24">
        <f>DG14+DG25+DG35+DG47+DG58+DG70+DG79+DG100+DG112+DG120+DG127+DG139+DG149+DG160</f>
        <v>0</v>
      </c>
      <c r="DH10" s="24"/>
      <c r="DI10" s="24">
        <f>DI14+DI25+DI35+DI47+DI58+DI70+DI79+DI100+DI112+DI120+DI127+DI139+DI149+DI160</f>
        <v>0</v>
      </c>
      <c r="DJ10" s="24">
        <f>DJ14+DJ25+DJ35+DJ47+DJ58+DJ70+DJ79+DJ100+DJ112+DJ120+DJ127+DJ139+DJ149+DJ160</f>
        <v>0</v>
      </c>
      <c r="DK10" s="24"/>
      <c r="DL10" s="24">
        <f>DL14+DL25+DL35+DL47+DL58+DL70+DL79+DL100+DL112+DL120+DL127+DL139+DL149+DL160</f>
        <v>0</v>
      </c>
      <c r="DM10" s="24">
        <f>DM14+DM25+DM35+DM47+DM58+DM70+DM79+DM100+DM112+DM120+DM127+DM139+DM149+DM160</f>
        <v>0</v>
      </c>
      <c r="DN10" s="24"/>
      <c r="DO10" s="24">
        <f>DO14+DO25+DO35+DO47+DO58+DO70+DO79+DO100+DO112+DO120+DO127+DO139+DO149+DO160</f>
        <v>284106.95100000006</v>
      </c>
      <c r="DP10" s="24">
        <f>DP14+DP25+DP35+DP47+DP58+DP70+DP79+DP100+DP112+DP120+DP127+DP139+DP149+DP160</f>
        <v>699.81299999999999</v>
      </c>
      <c r="DQ10" s="24">
        <f t="shared" si="71"/>
        <v>0.24632026690540207</v>
      </c>
      <c r="DR10" s="24">
        <f>DR14+DR25+DR35+DR47+DR58+DR70+DR79+DR100+DR112+DR120+DR127+DR139+DR149+DR160</f>
        <v>0</v>
      </c>
      <c r="DS10" s="24">
        <f>DS14+DS25+DS35+DS47+DS58+DS70+DS79+DS100+DS112+DS120+DS127+DS139+DS149+DS160</f>
        <v>0</v>
      </c>
      <c r="DT10" s="24"/>
      <c r="DU10" s="24">
        <f t="shared" si="73"/>
        <v>0</v>
      </c>
      <c r="DV10" s="24">
        <f t="shared" si="73"/>
        <v>0</v>
      </c>
      <c r="DW10" s="24"/>
      <c r="DX10" s="24">
        <f>DX14+DX25+DX35+DX47+DX58+DX70+DX79+DX100+DX112+DX120+DX127+DX139+DX149+DX160</f>
        <v>0</v>
      </c>
      <c r="DY10" s="24">
        <f>DY14+DY25+DY35+DY47+DY58+DY70+DY79+DY100+DY112+DY120+DY127+DY139+DY149+DY160</f>
        <v>0</v>
      </c>
      <c r="DZ10" s="24"/>
      <c r="EA10" s="24">
        <f>EA14+EA25+EA35+EA47+EA58+EA70+EA79+EA100+EA112+EA120+EA127+EA139+EA149+EA160</f>
        <v>0</v>
      </c>
      <c r="EB10" s="24">
        <f>EB14+EB25+EB35+EB47+EB58+EB70+EB79+EB100+EB112+EB120+EB127+EB139+EB149+EB160</f>
        <v>0</v>
      </c>
      <c r="EC10" s="24"/>
      <c r="ED10" s="24">
        <f>ED14+ED25+ED35+ED47+ED58+ED70+ED79+ED100+ED112+ED120+ED127+ED139+ED149+ED160</f>
        <v>0</v>
      </c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>
        <f>EP14+EP25+EP35+EP47+EP58+EP70+EP79+EP100+EP112+EP120+EP127+EP139+EP149+EP160</f>
        <v>0</v>
      </c>
      <c r="EQ10" s="24">
        <f>EQ14+EQ25+EQ35+EQ47+EQ58+EQ70+EQ79+EQ100+EQ112+EQ120+EQ127+EQ139+EQ149+EQ160</f>
        <v>0</v>
      </c>
      <c r="ER10" s="24"/>
      <c r="ES10" s="24">
        <f>ES14+ES25+ES35+ES47+ES58+ES70+ES79+ES100+ES112+ES120+ES127+ES139+ES149+ES160</f>
        <v>0</v>
      </c>
      <c r="ET10" s="24">
        <f>ET14+ET25+ET35+ET47+ET58+ET70+ET79+ET100+ET112+ET120+ET127+ET139+ET149+ET160</f>
        <v>0</v>
      </c>
      <c r="EU10" s="24"/>
      <c r="EV10" s="24">
        <f>EV14+EV25+EV35+EV47+EV58+EV70+EV79+EV100+EV112+EV120+EV127+EV139+EV149+EV160</f>
        <v>0</v>
      </c>
      <c r="EW10" s="24">
        <f>EW14+EW25+EW35+EW47+EW58+EW70+EW79+EW100+EW112+EW120+EW127+EW139+EW149+EW160</f>
        <v>0</v>
      </c>
      <c r="EX10" s="24"/>
      <c r="EY10" s="24">
        <f>EY14+EY25+EY35+EY47+EY58+EY70+EY79+EY100+EY112+EY120+EY127+EY139+EY149+EY160</f>
        <v>0</v>
      </c>
      <c r="EZ10" s="24">
        <f>EZ14+EZ25+EZ35+EZ47+EZ58+EZ70+EZ79+EZ100+EZ112+EZ120+EZ127+EZ139+EZ149+EZ160</f>
        <v>0</v>
      </c>
      <c r="FA10" s="24"/>
      <c r="FB10" s="24">
        <f>FB14+FB25+FB35+FB47+FB58+FB70+FB79+FB100+FB112+FB120+FB127+FB139+FB149+FB160</f>
        <v>0</v>
      </c>
      <c r="FC10" s="24">
        <f>FC14+FC25+FC35+FC47+FC58+FC70+FC79+FC100+FC112+FC120+FC127+FC139+FC149+FC160</f>
        <v>0</v>
      </c>
      <c r="FD10" s="24"/>
      <c r="FE10" s="24">
        <f>FE14+FE25+FE35+FE47+FE58+FE70+FE79+FE100+FE112+FE120+FE127+FE139+FE149+FE160</f>
        <v>0</v>
      </c>
      <c r="FF10" s="24">
        <f>FF14+FF25+FF35+FF47+FF58+FF70+FF79+FF100+FF112+FF120+FF127+FF139+FF149+FF160</f>
        <v>0</v>
      </c>
      <c r="FG10" s="24"/>
      <c r="FH10" s="24">
        <f>FH14+FH25+FH35+FH47+FH58+FH70+FH79+FH100+FH112+FH120+FH127+FH139+FH149+FH160</f>
        <v>0</v>
      </c>
      <c r="FI10" s="24">
        <f>FI14+FI25+FI35+FI47+FI58+FI70+FI79+FI100+FI112+FI120+FI127+FI139+FI149+FI160</f>
        <v>0</v>
      </c>
      <c r="FJ10" s="24"/>
      <c r="FK10" s="24">
        <f>FK14+FK25+FK35+FK47+FK58+FK70+FK79+FK100+FK112+FK120+FK127+FK139+FK149+FK160</f>
        <v>0</v>
      </c>
      <c r="FL10" s="24">
        <f>FL14+FL25+FL35+FL47+FL58+FL70+FL79+FL100+FL112+FL120+FL127+FL139+FL149+FL160</f>
        <v>0</v>
      </c>
      <c r="FM10" s="24"/>
      <c r="FN10" s="24">
        <f>FN14+FN25+FN35+FN47+FN58+FN70+FN79+FN100+FN112+FN120+FN127+FN139+FN149+FN160</f>
        <v>0</v>
      </c>
      <c r="FO10" s="24">
        <f>FO14+FO25+FO35+FO47+FO58+FO70+FO79+FO100+FO112+FO120+FO127+FO139+FO149+FO160</f>
        <v>0</v>
      </c>
      <c r="FP10" s="24"/>
      <c r="FQ10" s="24">
        <f>FQ14+FQ25+FQ35+FQ47+FQ58+FQ70+FQ79+FQ100+FQ112+FQ120+FQ127+FQ139+FQ149+FQ160</f>
        <v>0</v>
      </c>
      <c r="FR10" s="24">
        <f>FR14+FR25+FR35+FR47+FR58+FR70+FR79+FR100+FR112+FR120+FR127+FR139+FR149+FR160</f>
        <v>0</v>
      </c>
      <c r="FS10" s="24"/>
      <c r="FT10" s="24">
        <f>FT14+FT25+FT35+FT47+FT58+FT70+FT79+FT100+FT112+FT120+FT127+FT139+FT149+FT160</f>
        <v>0</v>
      </c>
      <c r="FU10" s="24">
        <f>FU14+FU25+FU35+FU47+FU58+FU70+FU79+FU100+FU112+FU120+FU127+FU139+FU149+FU160</f>
        <v>0</v>
      </c>
      <c r="FV10" s="24"/>
      <c r="FW10" s="24">
        <f>FW14+FW25+FW35+FW47+FW58+FW70+FW79+FW100+FW112+FW120+FW127+FW139+FW149+FW160</f>
        <v>0</v>
      </c>
      <c r="FX10" s="24">
        <f>FX14+FX25+FX35+FX47+FX58+FX70+FX79+FX100+FX112+FX120+FX127+FX139+FX149+FX160</f>
        <v>0</v>
      </c>
      <c r="FY10" s="24"/>
      <c r="FZ10" s="24">
        <f>FZ14+FZ25+FZ35+FZ47+FZ58+FZ70+FZ79+FZ100+FZ112+FZ120+FZ127+FZ139+FZ149+FZ160</f>
        <v>0</v>
      </c>
      <c r="GA10" s="24">
        <f>GA14+GA25+GA35+GA47+GA58+GA70+GA79+GA100+GA112+GA120+GA127+GA139+GA149+GA160</f>
        <v>0</v>
      </c>
      <c r="GB10" s="24"/>
      <c r="GC10" s="24">
        <f>GC14+GC25+GC35+GC47+GC58+GC70+GC79+GC100+GC112+GC120+GC127+GC139+GC149+GC160</f>
        <v>0</v>
      </c>
      <c r="GD10" s="24">
        <f>GD14+GD25+GD35+GD47+GD58+GD70+GD79+GD100+GD112+GD120+GD127+GD139+GD149+GD160</f>
        <v>0</v>
      </c>
      <c r="GE10" s="24"/>
      <c r="GF10" s="24">
        <f>GF14+GF25+GF35+GF47+GF58+GF70+GF79+GF100+GF112+GF120+GF127+GF139+GF149+GF160</f>
        <v>0</v>
      </c>
      <c r="GG10" s="24">
        <f>GG14+GG25+GG35+GG47+GG58+GG70+GG79+GG100+GG112+GG120+GG127+GG139+GG149+GG160</f>
        <v>0</v>
      </c>
      <c r="GH10" s="24"/>
      <c r="GI10" s="24">
        <f>GI14+GI25+GI35+GI47+GI58+GI70+GI79+GI100+GI112+GI120+GI127+GI139+GI149+GI160</f>
        <v>0</v>
      </c>
      <c r="GJ10" s="24">
        <f>GJ14+GJ25+GJ35+GJ47+GJ58+GJ70+GJ79+GJ100+GJ112+GJ120+GJ127+GJ139+GJ149+GJ160</f>
        <v>0</v>
      </c>
      <c r="GK10" s="24"/>
      <c r="GL10" s="24">
        <f>GL14+GL25+GL35+GL47+GL58+GL70+GL79+GL100+GL112+GL120+GL127+GL139+GL149+GL160</f>
        <v>1800.7547999999999</v>
      </c>
      <c r="GM10" s="24">
        <f>GM14+GM25+GM35+GM47+GM58+GM70+GM79+GM100+GM112+GM120+GM127+GM139+GM149+GM160</f>
        <v>1050.1239</v>
      </c>
      <c r="GN10" s="24"/>
      <c r="GO10" s="24">
        <f>GO14+GO25+GO35+GO47+GO58+GO70+GO79+GO100+GO112+GO120+GO127+GO139+GO149+GO160</f>
        <v>0</v>
      </c>
      <c r="GP10" s="24">
        <f>GP14+GP25+GP35+GP47+GP58+GP70+GP79+GP100+GP112+GP120+GP127+GP139+GP149+GP160</f>
        <v>0</v>
      </c>
      <c r="GQ10" s="24"/>
      <c r="GR10" s="24">
        <f>GR14+GR25+GR35+GR47+GR58+GR70+GR79+GR100+GR112+GR120+GR127+GR139+GR149+GR160</f>
        <v>0</v>
      </c>
      <c r="GS10" s="24">
        <f>GS14+GS25+GS35+GS47+GS58+GS70+GS79+GS100+GS112+GS120+GS127+GS139+GS149+GS160</f>
        <v>0</v>
      </c>
      <c r="GT10" s="24"/>
      <c r="GU10" s="24">
        <f t="shared" si="93"/>
        <v>0</v>
      </c>
      <c r="GV10" s="24">
        <f t="shared" si="93"/>
        <v>0</v>
      </c>
      <c r="GW10" s="24"/>
      <c r="GX10" s="24"/>
      <c r="GY10" s="24"/>
      <c r="GZ10" s="24"/>
      <c r="HA10" s="24"/>
      <c r="HB10" s="24"/>
      <c r="HC10" s="24"/>
    </row>
    <row r="11" spans="1:211" s="61" customFormat="1">
      <c r="A11" s="22"/>
      <c r="B11" s="24"/>
      <c r="C11" s="24"/>
      <c r="D11" s="24"/>
      <c r="E11" s="24"/>
      <c r="F11" s="24"/>
      <c r="G11" s="23"/>
      <c r="H11" s="24"/>
      <c r="I11" s="24"/>
      <c r="J11" s="23"/>
      <c r="K11" s="24"/>
      <c r="L11" s="24"/>
      <c r="M11" s="23"/>
      <c r="N11" s="24"/>
      <c r="O11" s="24"/>
      <c r="P11" s="23"/>
      <c r="Q11" s="24"/>
      <c r="R11" s="24"/>
      <c r="S11" s="23"/>
      <c r="T11" s="24"/>
      <c r="U11" s="24"/>
      <c r="V11" s="23"/>
      <c r="W11" s="24"/>
      <c r="X11" s="24"/>
      <c r="Y11" s="23"/>
      <c r="Z11" s="24"/>
      <c r="AA11" s="24"/>
      <c r="AB11" s="23"/>
      <c r="AC11" s="24"/>
      <c r="AD11" s="24"/>
      <c r="AE11" s="23"/>
      <c r="AF11" s="24"/>
      <c r="AG11" s="24"/>
      <c r="AH11" s="23"/>
      <c r="AI11" s="24"/>
      <c r="AJ11" s="24"/>
      <c r="AK11" s="23"/>
      <c r="AL11" s="24"/>
      <c r="AM11" s="24"/>
      <c r="AN11" s="23"/>
      <c r="AO11" s="24"/>
      <c r="AP11" s="24"/>
      <c r="AQ11" s="23"/>
      <c r="AR11" s="24"/>
      <c r="AS11" s="24"/>
      <c r="AT11" s="23"/>
      <c r="AU11" s="24"/>
      <c r="AV11" s="24"/>
      <c r="AW11" s="23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</row>
    <row r="12" spans="1:211" s="61" customFormat="1">
      <c r="A12" s="22" t="s">
        <v>175</v>
      </c>
      <c r="B12" s="24">
        <f>B13+B14</f>
        <v>238738.29013000004</v>
      </c>
      <c r="C12" s="24">
        <f t="shared" ref="C12:AD12" si="105">C13+C14</f>
        <v>53144.984789999995</v>
      </c>
      <c r="D12" s="24">
        <f t="shared" si="43"/>
        <v>22.260771307803616</v>
      </c>
      <c r="E12" s="24">
        <f t="shared" si="105"/>
        <v>763.43322999999998</v>
      </c>
      <c r="F12" s="24">
        <f t="shared" ref="F12" si="106">F13+F14</f>
        <v>763.43322999999998</v>
      </c>
      <c r="G12" s="24">
        <f t="shared" ref="G12" si="107">F12/E12*100</f>
        <v>100</v>
      </c>
      <c r="H12" s="24">
        <f t="shared" si="105"/>
        <v>755.11018000000001</v>
      </c>
      <c r="I12" s="24">
        <f t="shared" si="105"/>
        <v>755.11018000000001</v>
      </c>
      <c r="J12" s="24">
        <f t="shared" ref="J12" si="108">I12/H12*100</f>
        <v>100</v>
      </c>
      <c r="K12" s="24">
        <f t="shared" si="105"/>
        <v>8.3230500000000003</v>
      </c>
      <c r="L12" s="24">
        <f t="shared" si="105"/>
        <v>8.3230500000000003</v>
      </c>
      <c r="M12" s="24">
        <f t="shared" ref="M12" si="109">L12/K12*100</f>
        <v>100</v>
      </c>
      <c r="N12" s="24">
        <f t="shared" si="105"/>
        <v>753.3</v>
      </c>
      <c r="O12" s="24">
        <f t="shared" si="105"/>
        <v>753.3</v>
      </c>
      <c r="P12" s="24">
        <f t="shared" ref="P12" si="110">O12/N12*100</f>
        <v>100</v>
      </c>
      <c r="Q12" s="24">
        <f t="shared" si="105"/>
        <v>3885.5259999999998</v>
      </c>
      <c r="R12" s="24">
        <f t="shared" si="105"/>
        <v>2435.3000000000002</v>
      </c>
      <c r="S12" s="24">
        <f t="shared" ref="S12" si="111">R12/Q12*100</f>
        <v>62.67619879522104</v>
      </c>
      <c r="T12" s="24">
        <f t="shared" si="105"/>
        <v>966.7161000000001</v>
      </c>
      <c r="U12" s="24">
        <f t="shared" si="105"/>
        <v>0</v>
      </c>
      <c r="V12" s="24">
        <f t="shared" ref="V12" si="112">U12/T12*100</f>
        <v>0</v>
      </c>
      <c r="W12" s="24">
        <f t="shared" si="105"/>
        <v>680.16911000000005</v>
      </c>
      <c r="X12" s="24">
        <f t="shared" si="105"/>
        <v>0</v>
      </c>
      <c r="Y12" s="24">
        <f t="shared" ref="Y12" si="113">X12/W12*100</f>
        <v>0</v>
      </c>
      <c r="Z12" s="24">
        <f t="shared" si="105"/>
        <v>286.54698999999999</v>
      </c>
      <c r="AA12" s="24">
        <f t="shared" si="105"/>
        <v>0</v>
      </c>
      <c r="AB12" s="24">
        <f t="shared" ref="AB12" si="114">AA12/Z12*100</f>
        <v>0</v>
      </c>
      <c r="AC12" s="24">
        <f t="shared" si="105"/>
        <v>0</v>
      </c>
      <c r="AD12" s="24">
        <f t="shared" si="105"/>
        <v>0</v>
      </c>
      <c r="AE12" s="23"/>
      <c r="AF12" s="24">
        <f t="shared" ref="AF12:BZ12" si="115">AF13+AF14</f>
        <v>0</v>
      </c>
      <c r="AG12" s="24">
        <f t="shared" si="115"/>
        <v>0</v>
      </c>
      <c r="AH12" s="23"/>
      <c r="AI12" s="24">
        <f t="shared" si="115"/>
        <v>0</v>
      </c>
      <c r="AJ12" s="24">
        <f t="shared" si="115"/>
        <v>0</v>
      </c>
      <c r="AK12" s="23"/>
      <c r="AL12" s="24">
        <f t="shared" si="115"/>
        <v>0</v>
      </c>
      <c r="AM12" s="24">
        <f t="shared" si="115"/>
        <v>0</v>
      </c>
      <c r="AN12" s="24"/>
      <c r="AO12" s="24">
        <f t="shared" si="115"/>
        <v>0</v>
      </c>
      <c r="AP12" s="24">
        <f t="shared" si="115"/>
        <v>0</v>
      </c>
      <c r="AQ12" s="23"/>
      <c r="AR12" s="24">
        <f t="shared" si="115"/>
        <v>0</v>
      </c>
      <c r="AS12" s="24">
        <f t="shared" si="115"/>
        <v>0</v>
      </c>
      <c r="AT12" s="23"/>
      <c r="AU12" s="24">
        <f t="shared" si="115"/>
        <v>0</v>
      </c>
      <c r="AV12" s="24">
        <f t="shared" si="115"/>
        <v>0</v>
      </c>
      <c r="AW12" s="23"/>
      <c r="AX12" s="24">
        <f t="shared" si="115"/>
        <v>3114.4872899999996</v>
      </c>
      <c r="AY12" s="24">
        <f t="shared" si="115"/>
        <v>0</v>
      </c>
      <c r="AZ12" s="24">
        <f t="shared" si="94"/>
        <v>0</v>
      </c>
      <c r="BA12" s="24">
        <f t="shared" si="115"/>
        <v>3052.1975200000002</v>
      </c>
      <c r="BB12" s="24">
        <f t="shared" si="115"/>
        <v>0</v>
      </c>
      <c r="BC12" s="24">
        <f t="shared" si="95"/>
        <v>0</v>
      </c>
      <c r="BD12" s="24">
        <f t="shared" si="115"/>
        <v>62.289769999999997</v>
      </c>
      <c r="BE12" s="24">
        <f t="shared" si="115"/>
        <v>0</v>
      </c>
      <c r="BF12" s="24">
        <f t="shared" si="96"/>
        <v>0</v>
      </c>
      <c r="BG12" s="24">
        <f t="shared" si="115"/>
        <v>0</v>
      </c>
      <c r="BH12" s="24">
        <f t="shared" si="115"/>
        <v>0</v>
      </c>
      <c r="BI12" s="24"/>
      <c r="BJ12" s="24">
        <f t="shared" si="115"/>
        <v>610.93015000000003</v>
      </c>
      <c r="BK12" s="24">
        <f t="shared" si="115"/>
        <v>0</v>
      </c>
      <c r="BL12" s="24">
        <f t="shared" si="97"/>
        <v>0</v>
      </c>
      <c r="BM12" s="24">
        <f t="shared" ref="BM12" si="116">BM13+BM14</f>
        <v>610.93015000000003</v>
      </c>
      <c r="BN12" s="24">
        <f t="shared" si="115"/>
        <v>0</v>
      </c>
      <c r="BO12" s="24">
        <f t="shared" si="98"/>
        <v>0</v>
      </c>
      <c r="BP12" s="24">
        <f t="shared" si="115"/>
        <v>0</v>
      </c>
      <c r="BQ12" s="24">
        <f t="shared" si="115"/>
        <v>0</v>
      </c>
      <c r="BR12" s="24"/>
      <c r="BS12" s="24">
        <f t="shared" si="115"/>
        <v>108875.04120000001</v>
      </c>
      <c r="BT12" s="24">
        <f t="shared" si="115"/>
        <v>18186.935099999999</v>
      </c>
      <c r="BU12" s="24">
        <f>BT12/BS12*100</f>
        <v>16.704411681086</v>
      </c>
      <c r="BV12" s="24">
        <f t="shared" si="115"/>
        <v>106697.54037</v>
      </c>
      <c r="BW12" s="24">
        <f t="shared" si="115"/>
        <v>17823.19641</v>
      </c>
      <c r="BX12" s="24">
        <f t="shared" ref="BX12" si="117">BW12/BV12*100</f>
        <v>16.7044116932721</v>
      </c>
      <c r="BY12" s="24">
        <f t="shared" si="115"/>
        <v>2177.50083</v>
      </c>
      <c r="BZ12" s="24">
        <f t="shared" si="115"/>
        <v>363.73869000000002</v>
      </c>
      <c r="CA12" s="24">
        <f>BZ12/BY12*100</f>
        <v>16.704411083967301</v>
      </c>
      <c r="CB12" s="24">
        <f t="shared" ref="CB12:CC12" si="118">CB13+CB14</f>
        <v>0</v>
      </c>
      <c r="CC12" s="24">
        <f t="shared" si="118"/>
        <v>0</v>
      </c>
      <c r="CD12" s="24"/>
      <c r="CE12" s="24">
        <f t="shared" ref="CE12:CF12" si="119">CE13+CE14</f>
        <v>0</v>
      </c>
      <c r="CF12" s="24">
        <f t="shared" si="119"/>
        <v>0</v>
      </c>
      <c r="CG12" s="24"/>
      <c r="CH12" s="24">
        <f t="shared" ref="CH12:CI12" si="120">CH13+CH14</f>
        <v>0</v>
      </c>
      <c r="CI12" s="24">
        <f t="shared" si="120"/>
        <v>0</v>
      </c>
      <c r="CJ12" s="24"/>
      <c r="CK12" s="24">
        <f t="shared" ref="CK12:CL12" si="121">CK13+CK14</f>
        <v>73.623000000000005</v>
      </c>
      <c r="CL12" s="24">
        <f t="shared" si="121"/>
        <v>73.623000000000005</v>
      </c>
      <c r="CM12" s="24">
        <f>CL12/CK12*100</f>
        <v>100</v>
      </c>
      <c r="CN12" s="24">
        <f t="shared" ref="CN12" si="122">CN13+CN14</f>
        <v>72.150540000000007</v>
      </c>
      <c r="CO12" s="24">
        <f>CO13+CO14</f>
        <v>72.150540000000007</v>
      </c>
      <c r="CP12" s="24"/>
      <c r="CQ12" s="24">
        <f t="shared" ref="CQ12:CR12" si="123">CQ13+CQ14</f>
        <v>1.4724600000000001</v>
      </c>
      <c r="CR12" s="24">
        <f t="shared" si="123"/>
        <v>1.4724600000000001</v>
      </c>
      <c r="CS12" s="24"/>
      <c r="CT12" s="24">
        <f t="shared" ref="CT12:DM12" si="124">CT13+CT14</f>
        <v>0</v>
      </c>
      <c r="CU12" s="24">
        <f t="shared" si="124"/>
        <v>0</v>
      </c>
      <c r="CV12" s="24"/>
      <c r="CW12" s="24">
        <f t="shared" si="124"/>
        <v>0</v>
      </c>
      <c r="CX12" s="24">
        <f t="shared" si="124"/>
        <v>0</v>
      </c>
      <c r="CY12" s="24"/>
      <c r="CZ12" s="24">
        <f t="shared" si="124"/>
        <v>0</v>
      </c>
      <c r="DA12" s="24">
        <f t="shared" si="124"/>
        <v>0</v>
      </c>
      <c r="DB12" s="24"/>
      <c r="DC12" s="24">
        <f t="shared" si="124"/>
        <v>0</v>
      </c>
      <c r="DD12" s="24">
        <f t="shared" si="124"/>
        <v>0</v>
      </c>
      <c r="DE12" s="24"/>
      <c r="DF12" s="24">
        <f t="shared" si="124"/>
        <v>0</v>
      </c>
      <c r="DG12" s="24">
        <f t="shared" si="124"/>
        <v>0</v>
      </c>
      <c r="DH12" s="24"/>
      <c r="DI12" s="24">
        <f t="shared" si="124"/>
        <v>0</v>
      </c>
      <c r="DJ12" s="24">
        <f t="shared" si="124"/>
        <v>0</v>
      </c>
      <c r="DK12" s="24"/>
      <c r="DL12" s="24">
        <f t="shared" si="124"/>
        <v>0</v>
      </c>
      <c r="DM12" s="24">
        <f t="shared" si="124"/>
        <v>0</v>
      </c>
      <c r="DN12" s="24"/>
      <c r="DO12" s="24">
        <f t="shared" ref="DO12:DS12" si="125">DO13+DO14</f>
        <v>12397.265000000001</v>
      </c>
      <c r="DP12" s="24">
        <f t="shared" si="125"/>
        <v>0</v>
      </c>
      <c r="DQ12" s="24">
        <f t="shared" si="71"/>
        <v>0</v>
      </c>
      <c r="DR12" s="24">
        <f t="shared" si="125"/>
        <v>5367.7</v>
      </c>
      <c r="DS12" s="24">
        <f t="shared" si="125"/>
        <v>3426.5</v>
      </c>
      <c r="DT12" s="24">
        <f t="shared" ref="DT12" si="126">DS12/DR12*100</f>
        <v>63.835534772807719</v>
      </c>
      <c r="DU12" s="24">
        <f t="shared" ref="DU12:DV12" si="127">DU13+DU14</f>
        <v>0</v>
      </c>
      <c r="DV12" s="24">
        <f t="shared" si="127"/>
        <v>0</v>
      </c>
      <c r="DW12" s="24"/>
      <c r="DX12" s="24">
        <f t="shared" ref="DX12:DY12" si="128">DX13+DX14</f>
        <v>0</v>
      </c>
      <c r="DY12" s="24">
        <f t="shared" si="128"/>
        <v>0</v>
      </c>
      <c r="DZ12" s="24"/>
      <c r="EA12" s="24">
        <f t="shared" ref="EA12:EB12" si="129">EA13+EA14</f>
        <v>0</v>
      </c>
      <c r="EB12" s="24">
        <f t="shared" si="129"/>
        <v>0</v>
      </c>
      <c r="EC12" s="24"/>
      <c r="ED12" s="24">
        <f t="shared" ref="ED12" si="130">ED13+ED14</f>
        <v>0</v>
      </c>
      <c r="EE12" s="24"/>
      <c r="EF12" s="24"/>
      <c r="EG12" s="24">
        <f>EG13+EG14</f>
        <v>0</v>
      </c>
      <c r="EH12" s="24">
        <f>EH13+EH14</f>
        <v>0</v>
      </c>
      <c r="EI12" s="24"/>
      <c r="EJ12" s="24">
        <f t="shared" ref="EJ12:EK12" si="131">EJ13+EJ14</f>
        <v>0</v>
      </c>
      <c r="EK12" s="24">
        <f t="shared" si="131"/>
        <v>0</v>
      </c>
      <c r="EL12" s="24"/>
      <c r="EM12" s="24">
        <f t="shared" ref="EM12:EN12" si="132">EM13+EM14</f>
        <v>0</v>
      </c>
      <c r="EN12" s="24">
        <f t="shared" si="132"/>
        <v>0</v>
      </c>
      <c r="EO12" s="24"/>
      <c r="EP12" s="24">
        <f t="shared" ref="EP12:EQ12" si="133">EP13+EP14</f>
        <v>0</v>
      </c>
      <c r="EQ12" s="24">
        <f t="shared" si="133"/>
        <v>0</v>
      </c>
      <c r="ER12" s="24"/>
      <c r="ES12" s="24">
        <f t="shared" ref="ES12:ET12" si="134">ES13+ES14</f>
        <v>0</v>
      </c>
      <c r="ET12" s="24">
        <f t="shared" si="134"/>
        <v>0</v>
      </c>
      <c r="EU12" s="24"/>
      <c r="EV12" s="24">
        <f t="shared" ref="EV12:EW12" si="135">EV13+EV14</f>
        <v>0</v>
      </c>
      <c r="EW12" s="24">
        <f t="shared" si="135"/>
        <v>0</v>
      </c>
      <c r="EX12" s="24"/>
      <c r="EY12" s="24">
        <f t="shared" ref="EY12:EZ12" si="136">EY13+EY14</f>
        <v>114.98802000000001</v>
      </c>
      <c r="EZ12" s="24">
        <f t="shared" si="136"/>
        <v>114.98802000000001</v>
      </c>
      <c r="FA12" s="24">
        <f>EZ12/EY12*100</f>
        <v>100</v>
      </c>
      <c r="FB12" s="24">
        <f t="shared" ref="FB12:FC12" si="137">FB13+FB14</f>
        <v>11084.13882</v>
      </c>
      <c r="FC12" s="24">
        <f t="shared" si="137"/>
        <v>5303.6600500000004</v>
      </c>
      <c r="FD12" s="24">
        <f t="shared" ref="FD12:FD13" si="138">FC12/FB12*100</f>
        <v>47.849094423377139</v>
      </c>
      <c r="FE12" s="24">
        <f t="shared" ref="FE12:FF12" si="139">FE13+FE14</f>
        <v>0</v>
      </c>
      <c r="FF12" s="24">
        <f t="shared" si="139"/>
        <v>0</v>
      </c>
      <c r="FG12" s="24"/>
      <c r="FH12" s="24">
        <f t="shared" ref="FH12:FI12" si="140">FH13+FH14</f>
        <v>0</v>
      </c>
      <c r="FI12" s="24">
        <f t="shared" si="140"/>
        <v>0</v>
      </c>
      <c r="FJ12" s="24"/>
      <c r="FK12" s="24">
        <f t="shared" ref="FK12:FL12" si="141">FK13+FK14</f>
        <v>57340.323850000001</v>
      </c>
      <c r="FL12" s="24">
        <f t="shared" si="141"/>
        <v>18716.760010000002</v>
      </c>
      <c r="FM12" s="24">
        <f>FL12/FK12*100</f>
        <v>32.64153174119194</v>
      </c>
      <c r="FN12" s="24">
        <f t="shared" ref="FN12:FO12" si="142">FN13+FN14</f>
        <v>0</v>
      </c>
      <c r="FO12" s="24">
        <f t="shared" si="142"/>
        <v>0</v>
      </c>
      <c r="FP12" s="24"/>
      <c r="FQ12" s="24">
        <f t="shared" ref="FQ12:FR12" si="143">FQ13+FQ14</f>
        <v>0</v>
      </c>
      <c r="FR12" s="24">
        <f t="shared" si="143"/>
        <v>0</v>
      </c>
      <c r="FS12" s="24"/>
      <c r="FT12" s="24">
        <f t="shared" ref="FT12:FU12" si="144">FT13+FT14</f>
        <v>0</v>
      </c>
      <c r="FU12" s="24">
        <f t="shared" si="144"/>
        <v>0</v>
      </c>
      <c r="FV12" s="24"/>
      <c r="FW12" s="24">
        <f t="shared" ref="FW12:FX12" si="145">FW13+FW14</f>
        <v>737.12199999999996</v>
      </c>
      <c r="FX12" s="24">
        <f t="shared" si="145"/>
        <v>669.03988000000004</v>
      </c>
      <c r="FY12" s="24">
        <f t="shared" ref="FY12:FY13" si="146">FX12/FW12*100</f>
        <v>90.763792153809007</v>
      </c>
      <c r="FZ12" s="24">
        <f t="shared" ref="FZ12:GA12" si="147">FZ13+FZ14</f>
        <v>2702.0591800000002</v>
      </c>
      <c r="GA12" s="24">
        <f t="shared" si="147"/>
        <v>2701.4454999999998</v>
      </c>
      <c r="GB12" s="24">
        <f t="shared" ref="GB12:GB13" si="148">GA12/FZ12*100</f>
        <v>99.977288432298494</v>
      </c>
      <c r="GC12" s="24">
        <f t="shared" ref="GC12:GD12" si="149">GC13+GC14</f>
        <v>1568.7476799999999</v>
      </c>
      <c r="GD12" s="24">
        <f t="shared" si="149"/>
        <v>0</v>
      </c>
      <c r="GE12" s="24">
        <f t="shared" ref="GE12:GE13" si="150">GD12/GC12*100</f>
        <v>0</v>
      </c>
      <c r="GF12" s="24">
        <f t="shared" ref="GF12:GG12" si="151">GF13+GF14</f>
        <v>0</v>
      </c>
      <c r="GG12" s="24">
        <f t="shared" si="151"/>
        <v>0</v>
      </c>
      <c r="GH12" s="24"/>
      <c r="GI12" s="24">
        <f t="shared" ref="GI12:GJ12" si="152">GI13+GI14</f>
        <v>0</v>
      </c>
      <c r="GJ12" s="24">
        <f t="shared" si="152"/>
        <v>0</v>
      </c>
      <c r="GK12" s="24"/>
      <c r="GL12" s="24">
        <f t="shared" ref="GL12:GM12" si="153">GL13+GL14</f>
        <v>0</v>
      </c>
      <c r="GM12" s="24">
        <f t="shared" si="153"/>
        <v>0</v>
      </c>
      <c r="GN12" s="24"/>
      <c r="GO12" s="24">
        <f t="shared" ref="GO12:GP12" si="154">GO13+GO14</f>
        <v>28382.888610000002</v>
      </c>
      <c r="GP12" s="24">
        <f t="shared" si="154"/>
        <v>0</v>
      </c>
      <c r="GQ12" s="24"/>
      <c r="GR12" s="24">
        <f t="shared" ref="GR12:GS12" si="155">GR13+GR14</f>
        <v>0</v>
      </c>
      <c r="GS12" s="24">
        <f t="shared" si="155"/>
        <v>0</v>
      </c>
      <c r="GT12" s="24"/>
      <c r="GU12" s="24">
        <f t="shared" ref="GU12:GV12" si="156">GU13+GU14</f>
        <v>0</v>
      </c>
      <c r="GV12" s="24">
        <f t="shared" si="156"/>
        <v>0</v>
      </c>
      <c r="GW12" s="24"/>
      <c r="GX12" s="24">
        <f t="shared" ref="GX12:GY12" si="157">GX13+GX14</f>
        <v>0</v>
      </c>
      <c r="GY12" s="24">
        <f t="shared" si="157"/>
        <v>0</v>
      </c>
      <c r="GZ12" s="24"/>
      <c r="HA12" s="24">
        <f t="shared" ref="HA12:HB12" si="158">HA13+HA14</f>
        <v>0</v>
      </c>
      <c r="HB12" s="24">
        <f t="shared" si="158"/>
        <v>0</v>
      </c>
      <c r="HC12" s="24"/>
    </row>
    <row r="13" spans="1:211">
      <c r="A13" s="20" t="s">
        <v>161</v>
      </c>
      <c r="B13" s="23">
        <f>E13+N13+Q13+T13+AC13+AL13+AO13+AX13+BG13+BJ13+BS13+CB13+CK13+CT13+DC13+DL13+DO13+DR13+DU13+ED13+EG13+EP13+ES13+EV13+EY13+FB13+FE13+FH13+FK13+FN13+FQ13+FT13+FW13+FZ13+GC13+GF13+GI13+GL13+GO13+GU13+GR13</f>
        <v>224004.92269000004</v>
      </c>
      <c r="C13" s="23">
        <f>F13+O13+R13+U13+AD13+AM13+AP13+AY13+BH13+BK13+BT13+CC13+CL13+CU13+DD13+DM13+DP13+DS13+DV13+EE13+EH13+EQ13+ET13+EW13+EZ13+FC13+FF13+FI13+FL13+FO13+FR13+FU13+FX13+GA13+GD13+GG13+GJ13+GM13+GP13+GV13+GS13</f>
        <v>53071.361789999995</v>
      </c>
      <c r="D13" s="23">
        <f t="shared" si="43"/>
        <v>23.692051564172697</v>
      </c>
      <c r="E13" s="23">
        <f>H13+K13</f>
        <v>763.43322999999998</v>
      </c>
      <c r="F13" s="23">
        <f>I13+L13</f>
        <v>763.43322999999998</v>
      </c>
      <c r="G13" s="23">
        <f>F13/E13*100</f>
        <v>100</v>
      </c>
      <c r="H13" s="23">
        <v>755.11018000000001</v>
      </c>
      <c r="I13" s="23">
        <v>755.11018000000001</v>
      </c>
      <c r="J13" s="23">
        <f>I13/H13*100</f>
        <v>100</v>
      </c>
      <c r="K13" s="23">
        <v>8.3230500000000003</v>
      </c>
      <c r="L13" s="23">
        <v>8.3230500000000003</v>
      </c>
      <c r="M13" s="23">
        <f>L13/K13*100</f>
        <v>100</v>
      </c>
      <c r="N13" s="23">
        <v>753.3</v>
      </c>
      <c r="O13" s="23">
        <v>753.3</v>
      </c>
      <c r="P13" s="23">
        <f>O13/N13*100</f>
        <v>100</v>
      </c>
      <c r="Q13" s="23">
        <v>3885.5259999999998</v>
      </c>
      <c r="R13" s="23">
        <v>2435.3000000000002</v>
      </c>
      <c r="S13" s="23">
        <f>R13/Q13*100</f>
        <v>62.67619879522104</v>
      </c>
      <c r="T13" s="23">
        <f>W13+Z13</f>
        <v>966.7161000000001</v>
      </c>
      <c r="U13" s="23">
        <f>X13+AA13</f>
        <v>0</v>
      </c>
      <c r="V13" s="23">
        <f>U13/T13*100</f>
        <v>0</v>
      </c>
      <c r="W13" s="23">
        <v>680.16911000000005</v>
      </c>
      <c r="X13" s="23"/>
      <c r="Y13" s="23">
        <f>X13/W13*100</f>
        <v>0</v>
      </c>
      <c r="Z13" s="23">
        <v>286.54698999999999</v>
      </c>
      <c r="AA13" s="23"/>
      <c r="AB13" s="23">
        <f>AA13/Z13*100</f>
        <v>0</v>
      </c>
      <c r="AC13" s="23">
        <f>AF13+AI13</f>
        <v>0</v>
      </c>
      <c r="AD13" s="23">
        <f>AG13+AJ13</f>
        <v>0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>
        <f>AR13+AU13</f>
        <v>0</v>
      </c>
      <c r="AP13" s="23">
        <f>AS13+AV13</f>
        <v>0</v>
      </c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>
        <f>BM13+BP13</f>
        <v>0</v>
      </c>
      <c r="BK13" s="23"/>
      <c r="BL13" s="23"/>
      <c r="BM13" s="23"/>
      <c r="BN13" s="23"/>
      <c r="BO13" s="23"/>
      <c r="BP13" s="23"/>
      <c r="BQ13" s="23"/>
      <c r="BR13" s="23"/>
      <c r="BS13" s="23">
        <f>BV13+BY13</f>
        <v>108875.04120000001</v>
      </c>
      <c r="BT13" s="23">
        <f>BW13+BZ13</f>
        <v>18186.935099999999</v>
      </c>
      <c r="BU13" s="23">
        <f>BT13/BS13*100</f>
        <v>16.704411681086</v>
      </c>
      <c r="BV13" s="23">
        <v>106697.54037</v>
      </c>
      <c r="BW13" s="23">
        <v>17823.19641</v>
      </c>
      <c r="BX13" s="23">
        <f>BW13/BV13*100</f>
        <v>16.7044116932721</v>
      </c>
      <c r="BY13" s="23">
        <v>2177.50083</v>
      </c>
      <c r="BZ13" s="23">
        <v>363.73869000000002</v>
      </c>
      <c r="CA13" s="23">
        <f>BZ13/BY13*100</f>
        <v>16.704411083967301</v>
      </c>
      <c r="CB13" s="23">
        <f>CE13+CH13</f>
        <v>0</v>
      </c>
      <c r="CC13" s="23">
        <f>CF13+CI13</f>
        <v>0</v>
      </c>
      <c r="CD13" s="23"/>
      <c r="CE13" s="23"/>
      <c r="CF13" s="23"/>
      <c r="CG13" s="23"/>
      <c r="CH13" s="23"/>
      <c r="CI13" s="23"/>
      <c r="CJ13" s="23"/>
      <c r="CK13" s="23">
        <f>CN13+CQ13</f>
        <v>0</v>
      </c>
      <c r="CL13" s="23">
        <f t="shared" ref="CL13" si="159">CO13+CR13</f>
        <v>0</v>
      </c>
      <c r="CM13" s="23"/>
      <c r="CN13" s="23"/>
      <c r="CO13" s="23"/>
      <c r="CP13" s="23"/>
      <c r="CQ13" s="23"/>
      <c r="CR13" s="23"/>
      <c r="CS13" s="23"/>
      <c r="CT13" s="23">
        <f>CW13+CZ13</f>
        <v>0</v>
      </c>
      <c r="CU13" s="23">
        <f>CX13+DA13</f>
        <v>0</v>
      </c>
      <c r="CV13" s="23"/>
      <c r="CW13" s="23"/>
      <c r="CX13" s="23"/>
      <c r="CY13" s="23"/>
      <c r="CZ13" s="23"/>
      <c r="DA13" s="23"/>
      <c r="DB13" s="23"/>
      <c r="DC13" s="23">
        <f>DF13+DI13</f>
        <v>0</v>
      </c>
      <c r="DD13" s="23">
        <f>DG13+DJ13</f>
        <v>0</v>
      </c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>
        <v>1462.9380000000001</v>
      </c>
      <c r="DP13" s="23"/>
      <c r="DQ13" s="23"/>
      <c r="DR13" s="23">
        <v>5367.7</v>
      </c>
      <c r="DS13" s="23">
        <v>3426.5</v>
      </c>
      <c r="DT13" s="23">
        <f>DS13/DR13*100</f>
        <v>63.835534772807719</v>
      </c>
      <c r="DU13" s="23">
        <f>DX13+EA13</f>
        <v>0</v>
      </c>
      <c r="DV13" s="23">
        <f>DY13+EB13</f>
        <v>0</v>
      </c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>
        <v>114.98802000000001</v>
      </c>
      <c r="EZ13" s="23">
        <v>114.98802000000001</v>
      </c>
      <c r="FA13" s="23">
        <f>EZ13/EY13*100</f>
        <v>100</v>
      </c>
      <c r="FB13" s="23">
        <v>11084.13882</v>
      </c>
      <c r="FC13" s="23">
        <v>5303.6600500000004</v>
      </c>
      <c r="FD13" s="23">
        <f t="shared" si="138"/>
        <v>47.849094423377139</v>
      </c>
      <c r="FE13" s="23"/>
      <c r="FF13" s="23"/>
      <c r="FG13" s="23"/>
      <c r="FH13" s="23"/>
      <c r="FI13" s="23"/>
      <c r="FJ13" s="23"/>
      <c r="FK13" s="23">
        <v>57340.323850000001</v>
      </c>
      <c r="FL13" s="23">
        <v>18716.760010000002</v>
      </c>
      <c r="FM13" s="23">
        <f>FL13/FK13*100</f>
        <v>32.64153174119194</v>
      </c>
      <c r="FN13" s="23"/>
      <c r="FO13" s="23"/>
      <c r="FP13" s="23"/>
      <c r="FQ13" s="23"/>
      <c r="FR13" s="23"/>
      <c r="FS13" s="23"/>
      <c r="FT13" s="23"/>
      <c r="FU13" s="23"/>
      <c r="FV13" s="23"/>
      <c r="FW13" s="23">
        <v>737.12199999999996</v>
      </c>
      <c r="FX13" s="23">
        <v>669.03988000000004</v>
      </c>
      <c r="FY13" s="23">
        <f t="shared" si="146"/>
        <v>90.763792153809007</v>
      </c>
      <c r="FZ13" s="23">
        <v>2702.0591800000002</v>
      </c>
      <c r="GA13" s="23">
        <v>2701.4454999999998</v>
      </c>
      <c r="GB13" s="23">
        <f t="shared" si="148"/>
        <v>99.977288432298494</v>
      </c>
      <c r="GC13" s="23">
        <v>1568.7476799999999</v>
      </c>
      <c r="GD13" s="23"/>
      <c r="GE13" s="23">
        <f t="shared" si="150"/>
        <v>0</v>
      </c>
      <c r="GF13" s="23"/>
      <c r="GG13" s="23"/>
      <c r="GH13" s="23"/>
      <c r="GI13" s="23"/>
      <c r="GJ13" s="23"/>
      <c r="GK13" s="23"/>
      <c r="GL13" s="23"/>
      <c r="GM13" s="23"/>
      <c r="GN13" s="23"/>
      <c r="GO13" s="23">
        <v>28382.888610000002</v>
      </c>
      <c r="GP13" s="23"/>
      <c r="GQ13" s="23"/>
      <c r="GR13" s="23"/>
      <c r="GS13" s="23"/>
      <c r="GT13" s="23"/>
      <c r="GU13" s="23">
        <f>GX13+HA13</f>
        <v>0</v>
      </c>
      <c r="GV13" s="23">
        <f>GY13+HB13</f>
        <v>0</v>
      </c>
      <c r="GW13" s="23"/>
      <c r="GX13" s="23"/>
      <c r="GY13" s="23"/>
      <c r="GZ13" s="23"/>
      <c r="HA13" s="23"/>
      <c r="HB13" s="23"/>
      <c r="HC13" s="23"/>
    </row>
    <row r="14" spans="1:211" s="61" customFormat="1">
      <c r="A14" s="22" t="s">
        <v>192</v>
      </c>
      <c r="B14" s="24">
        <f>SUM(B15:B22)</f>
        <v>14733.36744</v>
      </c>
      <c r="C14" s="24">
        <f t="shared" ref="B14:C14" si="160">SUM(C15:C22)</f>
        <v>73.623000000000005</v>
      </c>
      <c r="D14" s="24">
        <f t="shared" si="43"/>
        <v>0.49970246313221656</v>
      </c>
      <c r="E14" s="24">
        <f>SUM(E15:E22)</f>
        <v>0</v>
      </c>
      <c r="F14" s="24">
        <f>SUM(F15:F22)</f>
        <v>0</v>
      </c>
      <c r="G14" s="23"/>
      <c r="H14" s="24">
        <f>SUM(H15:H22)</f>
        <v>0</v>
      </c>
      <c r="I14" s="24">
        <f>SUM(I15:I22)</f>
        <v>0</v>
      </c>
      <c r="J14" s="23"/>
      <c r="K14" s="24">
        <f>SUM(K15:K22)</f>
        <v>0</v>
      </c>
      <c r="L14" s="24">
        <f>SUM(L15:L22)</f>
        <v>0</v>
      </c>
      <c r="M14" s="23"/>
      <c r="N14" s="24">
        <f>SUM(N15:N22)</f>
        <v>0</v>
      </c>
      <c r="O14" s="24">
        <f>SUM(O15:O22)</f>
        <v>0</v>
      </c>
      <c r="P14" s="23"/>
      <c r="Q14" s="24">
        <f>SUM(Q15:Q22)</f>
        <v>0</v>
      </c>
      <c r="R14" s="24">
        <f>SUM(R15:R22)</f>
        <v>0</v>
      </c>
      <c r="S14" s="23"/>
      <c r="T14" s="24">
        <f>SUM(T15:T22)</f>
        <v>0</v>
      </c>
      <c r="U14" s="24">
        <f>SUM(U15:U22)</f>
        <v>0</v>
      </c>
      <c r="V14" s="23"/>
      <c r="W14" s="24">
        <f>SUM(W15:W22)</f>
        <v>0</v>
      </c>
      <c r="X14" s="24">
        <f>SUM(X15:X22)</f>
        <v>0</v>
      </c>
      <c r="Y14" s="23"/>
      <c r="Z14" s="24">
        <f>SUM(Z15:Z22)</f>
        <v>0</v>
      </c>
      <c r="AA14" s="24">
        <f>SUM(AA15:AA22)</f>
        <v>0</v>
      </c>
      <c r="AB14" s="23"/>
      <c r="AC14" s="24">
        <f>SUM(AC15:AC22)</f>
        <v>0</v>
      </c>
      <c r="AD14" s="24">
        <f>SUM(AD15:AD22)</f>
        <v>0</v>
      </c>
      <c r="AE14" s="23"/>
      <c r="AF14" s="24">
        <f>SUM(AF15:AF22)</f>
        <v>0</v>
      </c>
      <c r="AG14" s="24">
        <f>SUM(AG15:AG22)</f>
        <v>0</v>
      </c>
      <c r="AH14" s="23"/>
      <c r="AI14" s="24">
        <f>SUM(AI15:AI22)</f>
        <v>0</v>
      </c>
      <c r="AJ14" s="24">
        <f>SUM(AJ15:AJ22)</f>
        <v>0</v>
      </c>
      <c r="AK14" s="23"/>
      <c r="AL14" s="24">
        <f>SUM(AL15:AL22)</f>
        <v>0</v>
      </c>
      <c r="AM14" s="24">
        <f>SUM(AM15:AM22)</f>
        <v>0</v>
      </c>
      <c r="AN14" s="23"/>
      <c r="AO14" s="24">
        <f>SUM(AO15:AO22)</f>
        <v>0</v>
      </c>
      <c r="AP14" s="24">
        <f>SUM(AP15:AP22)</f>
        <v>0</v>
      </c>
      <c r="AQ14" s="23"/>
      <c r="AR14" s="24">
        <f>SUM(AR15:AR22)</f>
        <v>0</v>
      </c>
      <c r="AS14" s="24">
        <f>SUM(AS15:AS22)</f>
        <v>0</v>
      </c>
      <c r="AT14" s="23"/>
      <c r="AU14" s="24">
        <f>SUM(AU15:AU22)</f>
        <v>0</v>
      </c>
      <c r="AV14" s="24">
        <f>SUM(AV15:AV22)</f>
        <v>0</v>
      </c>
      <c r="AW14" s="23"/>
      <c r="AX14" s="24">
        <f>SUM(AX15:AX22)</f>
        <v>3114.4872899999996</v>
      </c>
      <c r="AY14" s="24">
        <f>SUM(AY15:AY22)</f>
        <v>0</v>
      </c>
      <c r="AZ14" s="24">
        <f t="shared" ref="AZ14:AZ22" si="161">AY14/AX14*100</f>
        <v>0</v>
      </c>
      <c r="BA14" s="24">
        <f>SUM(BA15:BA22)</f>
        <v>3052.1975200000002</v>
      </c>
      <c r="BB14" s="24">
        <f>SUM(BB15:BB22)</f>
        <v>0</v>
      </c>
      <c r="BC14" s="24">
        <f t="shared" ref="BC14:BC22" si="162">BB14/BA14*100</f>
        <v>0</v>
      </c>
      <c r="BD14" s="24">
        <f>SUM(BD15:BD22)</f>
        <v>62.289769999999997</v>
      </c>
      <c r="BE14" s="24">
        <f>SUM(BE15:BE22)</f>
        <v>0</v>
      </c>
      <c r="BF14" s="24">
        <f t="shared" ref="BF14" si="163">BE14/BD14*100</f>
        <v>0</v>
      </c>
      <c r="BG14" s="24">
        <f>SUM(BG15:BG22)</f>
        <v>0</v>
      </c>
      <c r="BH14" s="24">
        <f>SUM(BH15:BH22)</f>
        <v>0</v>
      </c>
      <c r="BI14" s="24"/>
      <c r="BJ14" s="24">
        <f>SUM(BJ15:BJ22)</f>
        <v>610.93015000000003</v>
      </c>
      <c r="BK14" s="24">
        <f>SUM(BK15:BK22)</f>
        <v>0</v>
      </c>
      <c r="BL14" s="24">
        <f t="shared" ref="BL14" si="164">BK14/BJ14*100</f>
        <v>0</v>
      </c>
      <c r="BM14" s="24">
        <f>SUM(BM15:BM22)</f>
        <v>610.93015000000003</v>
      </c>
      <c r="BN14" s="24">
        <f>SUM(BN15:BN22)</f>
        <v>0</v>
      </c>
      <c r="BO14" s="24">
        <f t="shared" ref="BO14" si="165">BN14/BM14*100</f>
        <v>0</v>
      </c>
      <c r="BP14" s="24">
        <f>SUM(BP15:BP22)</f>
        <v>0</v>
      </c>
      <c r="BQ14" s="24">
        <f>SUM(BQ15:BQ22)</f>
        <v>0</v>
      </c>
      <c r="BR14" s="24"/>
      <c r="BS14" s="24">
        <f>SUM(BS15:BS22)</f>
        <v>0</v>
      </c>
      <c r="BT14" s="24">
        <f>SUM(BT15:BT22)</f>
        <v>0</v>
      </c>
      <c r="BU14" s="24"/>
      <c r="BV14" s="24">
        <f>SUM(BV15:BV22)</f>
        <v>0</v>
      </c>
      <c r="BW14" s="24">
        <f>SUM(BW15:BW22)</f>
        <v>0</v>
      </c>
      <c r="BX14" s="24"/>
      <c r="BY14" s="24">
        <f>SUM(BY15:BY22)</f>
        <v>0</v>
      </c>
      <c r="BZ14" s="24">
        <f>SUM(BZ15:BZ22)</f>
        <v>0</v>
      </c>
      <c r="CA14" s="24"/>
      <c r="CB14" s="24">
        <f>SUM(CB15:CB22)</f>
        <v>0</v>
      </c>
      <c r="CC14" s="24">
        <f>SUM(CC15:CC22)</f>
        <v>0</v>
      </c>
      <c r="CD14" s="24"/>
      <c r="CE14" s="24">
        <f>SUM(CE15:CE22)</f>
        <v>0</v>
      </c>
      <c r="CF14" s="24">
        <f>SUM(CF15:CF22)</f>
        <v>0</v>
      </c>
      <c r="CG14" s="24"/>
      <c r="CH14" s="24">
        <f>SUM(CH15:CH22)</f>
        <v>0</v>
      </c>
      <c r="CI14" s="24">
        <f>SUM(CI15:CI22)</f>
        <v>0</v>
      </c>
      <c r="CJ14" s="24"/>
      <c r="CK14" s="24">
        <f>SUM(CK15:CK22)</f>
        <v>73.623000000000005</v>
      </c>
      <c r="CL14" s="24">
        <f>SUM(CL15:CL22)</f>
        <v>73.623000000000005</v>
      </c>
      <c r="CM14" s="24">
        <f>CL14/CK14*100</f>
        <v>100</v>
      </c>
      <c r="CN14" s="24">
        <f>SUM(CN15:CN22)</f>
        <v>72.150540000000007</v>
      </c>
      <c r="CO14" s="24">
        <f>SUM(CO15:CO22)</f>
        <v>72.150540000000007</v>
      </c>
      <c r="CP14" s="24">
        <f t="shared" ref="CP14:CP15" si="166">CO14/CN14*100</f>
        <v>100</v>
      </c>
      <c r="CQ14" s="24">
        <f>SUM(CQ15:CQ22)</f>
        <v>1.4724600000000001</v>
      </c>
      <c r="CR14" s="24">
        <f>SUM(CR15:CR22)</f>
        <v>1.4724600000000001</v>
      </c>
      <c r="CS14" s="24">
        <f t="shared" ref="CS14:CS15" si="167">CR14/CQ14*100</f>
        <v>100</v>
      </c>
      <c r="CT14" s="24">
        <f>SUM(CT15:CT22)</f>
        <v>0</v>
      </c>
      <c r="CU14" s="24">
        <f>SUM(CU15:CU22)</f>
        <v>0</v>
      </c>
      <c r="CV14" s="24"/>
      <c r="CW14" s="24">
        <f>SUM(CW15:CW22)</f>
        <v>0</v>
      </c>
      <c r="CX14" s="24">
        <f>SUM(CX15:CX22)</f>
        <v>0</v>
      </c>
      <c r="CY14" s="24"/>
      <c r="CZ14" s="24">
        <f>SUM(CZ15:CZ22)</f>
        <v>0</v>
      </c>
      <c r="DA14" s="24">
        <f>SUM(DA15:DA22)</f>
        <v>0</v>
      </c>
      <c r="DB14" s="24"/>
      <c r="DC14" s="24">
        <f>SUM(DC15:DC22)</f>
        <v>0</v>
      </c>
      <c r="DD14" s="24">
        <f>SUM(DD15:DD22)</f>
        <v>0</v>
      </c>
      <c r="DE14" s="24"/>
      <c r="DF14" s="24">
        <f>SUM(DF15:DF22)</f>
        <v>0</v>
      </c>
      <c r="DG14" s="24">
        <f>SUM(DG15:DG22)</f>
        <v>0</v>
      </c>
      <c r="DH14" s="24"/>
      <c r="DI14" s="24">
        <f>SUM(DI15:DI22)</f>
        <v>0</v>
      </c>
      <c r="DJ14" s="24">
        <f>SUM(DJ15:DJ22)</f>
        <v>0</v>
      </c>
      <c r="DK14" s="24"/>
      <c r="DL14" s="24">
        <f>SUM(DL15:DL22)</f>
        <v>0</v>
      </c>
      <c r="DM14" s="24">
        <f>SUM(DM15:DM22)</f>
        <v>0</v>
      </c>
      <c r="DN14" s="24"/>
      <c r="DO14" s="24">
        <f>SUM(DO15:DO22)</f>
        <v>10934.327000000001</v>
      </c>
      <c r="DP14" s="24">
        <f>SUM(DP15:DP22)</f>
        <v>0</v>
      </c>
      <c r="DQ14" s="24">
        <f t="shared" ref="DQ14:DQ21" si="168">DP14/DO14*100</f>
        <v>0</v>
      </c>
      <c r="DR14" s="24">
        <f>SUM(DR15:DR22)</f>
        <v>0</v>
      </c>
      <c r="DS14" s="24">
        <f>SUM(DS15:DS22)</f>
        <v>0</v>
      </c>
      <c r="DT14" s="24"/>
      <c r="DU14" s="24">
        <f>SUM(DU15:DU22)</f>
        <v>0</v>
      </c>
      <c r="DV14" s="24">
        <f>SUM(DV15:DV22)</f>
        <v>0</v>
      </c>
      <c r="DW14" s="24"/>
      <c r="DX14" s="24">
        <f>SUM(DX15:DX22)</f>
        <v>0</v>
      </c>
      <c r="DY14" s="24">
        <f>SUM(DY15:DY22)</f>
        <v>0</v>
      </c>
      <c r="DZ14" s="24"/>
      <c r="EA14" s="24">
        <f>SUM(EA15:EA22)</f>
        <v>0</v>
      </c>
      <c r="EB14" s="24">
        <f>SUM(EB15:EB22)</f>
        <v>0</v>
      </c>
      <c r="EC14" s="24"/>
      <c r="ED14" s="24">
        <f>SUM(ED15:ED22)</f>
        <v>0</v>
      </c>
      <c r="EE14" s="24">
        <f>SUM(EE15:EE22)</f>
        <v>0</v>
      </c>
      <c r="EF14" s="24"/>
      <c r="EG14" s="24">
        <f>SUM(EG15:EG22)</f>
        <v>0</v>
      </c>
      <c r="EH14" s="24">
        <f>SUM(EH15:EH22)</f>
        <v>0</v>
      </c>
      <c r="EI14" s="24"/>
      <c r="EJ14" s="24">
        <f>SUM(EJ15:EJ22)</f>
        <v>0</v>
      </c>
      <c r="EK14" s="24">
        <f>SUM(EK15:EK22)</f>
        <v>0</v>
      </c>
      <c r="EL14" s="24"/>
      <c r="EM14" s="24">
        <f>SUM(EM15:EM22)</f>
        <v>0</v>
      </c>
      <c r="EN14" s="24">
        <f>SUM(EN15:EN22)</f>
        <v>0</v>
      </c>
      <c r="EO14" s="24"/>
      <c r="EP14" s="24">
        <f>SUM(EP15:EP22)</f>
        <v>0</v>
      </c>
      <c r="EQ14" s="24">
        <f>SUM(EQ15:EQ22)</f>
        <v>0</v>
      </c>
      <c r="ER14" s="24"/>
      <c r="ES14" s="24">
        <f>SUM(ES15:ES22)</f>
        <v>0</v>
      </c>
      <c r="ET14" s="24">
        <f>SUM(ET15:ET22)</f>
        <v>0</v>
      </c>
      <c r="EU14" s="24"/>
      <c r="EV14" s="24">
        <f>SUM(EV15:EV22)</f>
        <v>0</v>
      </c>
      <c r="EW14" s="24">
        <f>SUM(EW15:EW22)</f>
        <v>0</v>
      </c>
      <c r="EX14" s="24"/>
      <c r="EY14" s="24">
        <f>SUM(EY15:EY22)</f>
        <v>0</v>
      </c>
      <c r="EZ14" s="24">
        <f>SUM(EZ15:EZ22)</f>
        <v>0</v>
      </c>
      <c r="FA14" s="24"/>
      <c r="FB14" s="24">
        <f>SUM(FB15:FB22)</f>
        <v>0</v>
      </c>
      <c r="FC14" s="24">
        <f>SUM(FC15:FC22)</f>
        <v>0</v>
      </c>
      <c r="FD14" s="24"/>
      <c r="FE14" s="24">
        <f>SUM(FE15:FE22)</f>
        <v>0</v>
      </c>
      <c r="FF14" s="24">
        <f>SUM(FF15:FF22)</f>
        <v>0</v>
      </c>
      <c r="FG14" s="24"/>
      <c r="FH14" s="24">
        <f>SUM(FH15:FH22)</f>
        <v>0</v>
      </c>
      <c r="FI14" s="24">
        <f>SUM(FI15:FI22)</f>
        <v>0</v>
      </c>
      <c r="FJ14" s="24"/>
      <c r="FK14" s="24">
        <f>SUM(FK15:FK22)</f>
        <v>0</v>
      </c>
      <c r="FL14" s="24">
        <f>SUM(FL15:FL22)</f>
        <v>0</v>
      </c>
      <c r="FM14" s="24"/>
      <c r="FN14" s="24">
        <f>SUM(FN15:FN22)</f>
        <v>0</v>
      </c>
      <c r="FO14" s="24">
        <f>SUM(FO15:FO22)</f>
        <v>0</v>
      </c>
      <c r="FP14" s="24"/>
      <c r="FQ14" s="24">
        <f>SUM(FQ15:FQ22)</f>
        <v>0</v>
      </c>
      <c r="FR14" s="24">
        <f>SUM(FR15:FR22)</f>
        <v>0</v>
      </c>
      <c r="FS14" s="24"/>
      <c r="FT14" s="24">
        <f>SUM(FT15:FT22)</f>
        <v>0</v>
      </c>
      <c r="FU14" s="24">
        <f>SUM(FU15:FU22)</f>
        <v>0</v>
      </c>
      <c r="FV14" s="24"/>
      <c r="FW14" s="24">
        <f>SUM(FW15:FW22)</f>
        <v>0</v>
      </c>
      <c r="FX14" s="24">
        <f>SUM(FX15:FX22)</f>
        <v>0</v>
      </c>
      <c r="FY14" s="24"/>
      <c r="FZ14" s="24">
        <f>SUM(FZ15:FZ22)</f>
        <v>0</v>
      </c>
      <c r="GA14" s="24">
        <f>SUM(GA15:GA22)</f>
        <v>0</v>
      </c>
      <c r="GB14" s="24"/>
      <c r="GC14" s="24">
        <f>SUM(GC15:GC22)</f>
        <v>0</v>
      </c>
      <c r="GD14" s="24">
        <f>SUM(GD15:GD22)</f>
        <v>0</v>
      </c>
      <c r="GE14" s="24"/>
      <c r="GF14" s="24">
        <f>SUM(GF15:GF22)</f>
        <v>0</v>
      </c>
      <c r="GG14" s="24">
        <f>SUM(GG15:GG22)</f>
        <v>0</v>
      </c>
      <c r="GH14" s="24"/>
      <c r="GI14" s="24">
        <f>SUM(GI15:GI22)</f>
        <v>0</v>
      </c>
      <c r="GJ14" s="24">
        <f>SUM(GJ15:GJ22)</f>
        <v>0</v>
      </c>
      <c r="GK14" s="24"/>
      <c r="GL14" s="24">
        <f>SUM(GL15:GL22)</f>
        <v>0</v>
      </c>
      <c r="GM14" s="24">
        <f>SUM(GM15:GM22)</f>
        <v>0</v>
      </c>
      <c r="GN14" s="24"/>
      <c r="GO14" s="24">
        <f>SUM(GO15:GO22)</f>
        <v>0</v>
      </c>
      <c r="GP14" s="24">
        <f>SUM(GP15:GP22)</f>
        <v>0</v>
      </c>
      <c r="GQ14" s="24"/>
      <c r="GR14" s="24">
        <f>SUM(GR15:GR22)</f>
        <v>0</v>
      </c>
      <c r="GS14" s="24">
        <f>SUM(GS15:GS22)</f>
        <v>0</v>
      </c>
      <c r="GT14" s="24"/>
      <c r="GU14" s="24">
        <f>SUM(GU15:GU22)</f>
        <v>0</v>
      </c>
      <c r="GV14" s="24">
        <f>SUM(GV15:GV22)</f>
        <v>0</v>
      </c>
      <c r="GW14" s="24"/>
      <c r="GX14" s="24">
        <f>SUM(GX15:GX22)</f>
        <v>0</v>
      </c>
      <c r="GY14" s="24">
        <f>SUM(GY15:GY22)</f>
        <v>0</v>
      </c>
      <c r="GZ14" s="24"/>
      <c r="HA14" s="24">
        <f>SUM(HA15:HA22)</f>
        <v>0</v>
      </c>
      <c r="HB14" s="24">
        <f>SUM(HB15:HB22)</f>
        <v>0</v>
      </c>
      <c r="HC14" s="24"/>
    </row>
    <row r="15" spans="1:211">
      <c r="A15" s="20" t="s">
        <v>39</v>
      </c>
      <c r="B15" s="23">
        <f t="shared" ref="B15:B22" si="169">E15+N15+Q15+T15+AC15+AL15+AO15+AX15+BG15+BJ15+BS15+CB15+CK15+CT15+DC15+DL15+DO15+DR15+DU15+ED15+EG15+EP15+ES15+EV15+EY15+FB15+FE15+FH15+FK15+FN15+FQ15+FT15+FW15+FZ15+GC15+GF15+GI15+GL15+GO15+GU15+GR15</f>
        <v>1896.4146499999999</v>
      </c>
      <c r="C15" s="23">
        <f t="shared" ref="C15:C22" si="170">F15+O15+R15+U15+AD15+AM15+AP15+AY15+BH15+BK15+BT15+CC15+CL15+CU15+DD15+DM15+DP15+DS15+DV15+EE15+EH15+EQ15+ET15+EW15+EZ15+FC15+FF15+FI15+FL15+FO15+FR15+FU15+FX15+GA15+GD15+GG15+GJ15+GM15+GP15+GV15+GS15</f>
        <v>73.623000000000005</v>
      </c>
      <c r="D15" s="23">
        <f t="shared" si="43"/>
        <v>3.8822205892577344</v>
      </c>
      <c r="E15" s="23">
        <f t="shared" ref="E15:F22" si="171">H15+K15</f>
        <v>0</v>
      </c>
      <c r="F15" s="23">
        <f t="shared" si="171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>
        <f t="shared" ref="T15:U22" si="172">W15+Z15</f>
        <v>0</v>
      </c>
      <c r="U15" s="23">
        <f t="shared" si="172"/>
        <v>0</v>
      </c>
      <c r="V15" s="23"/>
      <c r="W15" s="23"/>
      <c r="X15" s="23"/>
      <c r="Y15" s="23"/>
      <c r="Z15" s="23"/>
      <c r="AA15" s="23"/>
      <c r="AB15" s="23"/>
      <c r="AC15" s="23">
        <f t="shared" ref="AC15:AD22" si="173">AF15+AI15</f>
        <v>0</v>
      </c>
      <c r="AD15" s="23">
        <f t="shared" si="173"/>
        <v>0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>
        <f t="shared" ref="AO15:AP22" si="174">AR15+AU15</f>
        <v>0</v>
      </c>
      <c r="AP15" s="23">
        <f t="shared" si="174"/>
        <v>0</v>
      </c>
      <c r="AQ15" s="23"/>
      <c r="AR15" s="23"/>
      <c r="AS15" s="23"/>
      <c r="AT15" s="23"/>
      <c r="AU15" s="23"/>
      <c r="AV15" s="23"/>
      <c r="AW15" s="23"/>
      <c r="AX15" s="23">
        <f t="shared" ref="AX15:AY22" si="175">BA15+BD15</f>
        <v>1255.8416499999998</v>
      </c>
      <c r="AY15" s="23">
        <f t="shared" si="175"/>
        <v>0</v>
      </c>
      <c r="AZ15" s="23">
        <f t="shared" si="161"/>
        <v>0</v>
      </c>
      <c r="BA15" s="23">
        <v>1230.7248099999999</v>
      </c>
      <c r="BB15" s="23">
        <v>0</v>
      </c>
      <c r="BC15" s="23">
        <f t="shared" si="162"/>
        <v>0</v>
      </c>
      <c r="BD15" s="23">
        <v>25.11684</v>
      </c>
      <c r="BE15" s="23">
        <v>0</v>
      </c>
      <c r="BF15" s="23">
        <f>BE15/BD15*100</f>
        <v>0</v>
      </c>
      <c r="BG15" s="23"/>
      <c r="BH15" s="23"/>
      <c r="BI15" s="23"/>
      <c r="BJ15" s="23">
        <f t="shared" ref="BJ15:BJ22" si="176">BM15+BP15</f>
        <v>0</v>
      </c>
      <c r="BK15" s="23"/>
      <c r="BL15" s="23"/>
      <c r="BM15" s="23"/>
      <c r="BN15" s="23"/>
      <c r="BO15" s="23"/>
      <c r="BP15" s="23"/>
      <c r="BQ15" s="23"/>
      <c r="BR15" s="23"/>
      <c r="BS15" s="23">
        <f t="shared" ref="BS15:BT22" si="177">BV15+BY15</f>
        <v>0</v>
      </c>
      <c r="BT15" s="23">
        <f t="shared" si="177"/>
        <v>0</v>
      </c>
      <c r="BU15" s="23"/>
      <c r="BV15" s="23"/>
      <c r="BW15" s="23"/>
      <c r="BX15" s="23"/>
      <c r="BY15" s="23"/>
      <c r="BZ15" s="23"/>
      <c r="CA15" s="23"/>
      <c r="CB15" s="23">
        <f t="shared" ref="CB15:CC22" si="178">CE15+CH15</f>
        <v>0</v>
      </c>
      <c r="CC15" s="23">
        <f t="shared" si="178"/>
        <v>0</v>
      </c>
      <c r="CD15" s="23"/>
      <c r="CE15" s="23"/>
      <c r="CF15" s="23"/>
      <c r="CG15" s="23"/>
      <c r="CH15" s="23"/>
      <c r="CI15" s="23"/>
      <c r="CJ15" s="23"/>
      <c r="CK15" s="23">
        <f t="shared" ref="CK15:CL22" si="179">CN15+CQ15</f>
        <v>73.623000000000005</v>
      </c>
      <c r="CL15" s="23">
        <f>CO15+CR15</f>
        <v>73.623000000000005</v>
      </c>
      <c r="CM15" s="23">
        <f>CL15/CK15*100</f>
        <v>100</v>
      </c>
      <c r="CN15" s="23">
        <v>72.150540000000007</v>
      </c>
      <c r="CO15" s="23">
        <v>72.150540000000007</v>
      </c>
      <c r="CP15" s="23">
        <f t="shared" si="166"/>
        <v>100</v>
      </c>
      <c r="CQ15" s="23">
        <v>1.4724600000000001</v>
      </c>
      <c r="CR15" s="23">
        <v>1.4724600000000001</v>
      </c>
      <c r="CS15" s="23">
        <f t="shared" si="167"/>
        <v>100</v>
      </c>
      <c r="CT15" s="23">
        <f t="shared" ref="CT15:CU22" si="180">CW15+CZ15</f>
        <v>0</v>
      </c>
      <c r="CU15" s="23">
        <f t="shared" si="180"/>
        <v>0</v>
      </c>
      <c r="CV15" s="23"/>
      <c r="CW15" s="23"/>
      <c r="CX15" s="23"/>
      <c r="CY15" s="23"/>
      <c r="CZ15" s="23"/>
      <c r="DA15" s="23"/>
      <c r="DB15" s="23"/>
      <c r="DC15" s="23">
        <f t="shared" ref="DC15:DD22" si="181">DF15+DI15</f>
        <v>0</v>
      </c>
      <c r="DD15" s="23">
        <f t="shared" si="181"/>
        <v>0</v>
      </c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>
        <v>566.95000000000005</v>
      </c>
      <c r="DP15" s="23">
        <v>0</v>
      </c>
      <c r="DQ15" s="23">
        <f t="shared" si="168"/>
        <v>0</v>
      </c>
      <c r="DR15" s="23"/>
      <c r="DS15" s="23"/>
      <c r="DT15" s="23"/>
      <c r="DU15" s="23">
        <f t="shared" ref="DU15:DV22" si="182">DX15+EA15</f>
        <v>0</v>
      </c>
      <c r="DV15" s="23">
        <f t="shared" si="182"/>
        <v>0</v>
      </c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>
        <f>GX15+HA15</f>
        <v>0</v>
      </c>
      <c r="GV15" s="23"/>
      <c r="GW15" s="23"/>
      <c r="GX15" s="23"/>
      <c r="GY15" s="23"/>
      <c r="GZ15" s="23"/>
      <c r="HA15" s="23"/>
      <c r="HB15" s="23"/>
      <c r="HC15" s="23"/>
    </row>
    <row r="16" spans="1:211">
      <c r="A16" s="20" t="s">
        <v>61</v>
      </c>
      <c r="B16" s="23">
        <f t="shared" si="169"/>
        <v>2390.71866</v>
      </c>
      <c r="C16" s="23">
        <f t="shared" si="170"/>
        <v>0</v>
      </c>
      <c r="D16" s="23">
        <f t="shared" si="43"/>
        <v>0</v>
      </c>
      <c r="E16" s="23">
        <f t="shared" si="171"/>
        <v>0</v>
      </c>
      <c r="F16" s="23">
        <f t="shared" si="171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f t="shared" si="172"/>
        <v>0</v>
      </c>
      <c r="U16" s="23">
        <f t="shared" si="172"/>
        <v>0</v>
      </c>
      <c r="V16" s="23"/>
      <c r="W16" s="23"/>
      <c r="X16" s="23"/>
      <c r="Y16" s="23"/>
      <c r="Z16" s="23"/>
      <c r="AA16" s="23"/>
      <c r="AB16" s="23"/>
      <c r="AC16" s="23">
        <f t="shared" si="173"/>
        <v>0</v>
      </c>
      <c r="AD16" s="23">
        <f t="shared" si="173"/>
        <v>0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>
        <f t="shared" si="174"/>
        <v>0</v>
      </c>
      <c r="AP16" s="23">
        <f t="shared" si="174"/>
        <v>0</v>
      </c>
      <c r="AQ16" s="23"/>
      <c r="AR16" s="23"/>
      <c r="AS16" s="23"/>
      <c r="AT16" s="23"/>
      <c r="AU16" s="23"/>
      <c r="AV16" s="23"/>
      <c r="AW16" s="23"/>
      <c r="AX16" s="23">
        <f t="shared" si="175"/>
        <v>502.33665999999999</v>
      </c>
      <c r="AY16" s="23">
        <f t="shared" si="175"/>
        <v>0</v>
      </c>
      <c r="AZ16" s="23">
        <f t="shared" si="161"/>
        <v>0</v>
      </c>
      <c r="BA16" s="23">
        <v>492.28992</v>
      </c>
      <c r="BB16" s="23">
        <v>0</v>
      </c>
      <c r="BC16" s="23">
        <f t="shared" si="162"/>
        <v>0</v>
      </c>
      <c r="BD16" s="23">
        <v>10.04674</v>
      </c>
      <c r="BE16" s="23">
        <v>0</v>
      </c>
      <c r="BF16" s="23">
        <f>BE16/BD16*100</f>
        <v>0</v>
      </c>
      <c r="BG16" s="23"/>
      <c r="BH16" s="23"/>
      <c r="BI16" s="23"/>
      <c r="BJ16" s="23">
        <f t="shared" si="176"/>
        <v>0</v>
      </c>
      <c r="BK16" s="23"/>
      <c r="BL16" s="23"/>
      <c r="BM16" s="23"/>
      <c r="BN16" s="23"/>
      <c r="BO16" s="23"/>
      <c r="BP16" s="23"/>
      <c r="BQ16" s="23"/>
      <c r="BR16" s="23"/>
      <c r="BS16" s="23">
        <f t="shared" si="177"/>
        <v>0</v>
      </c>
      <c r="BT16" s="23">
        <f t="shared" si="177"/>
        <v>0</v>
      </c>
      <c r="BU16" s="23"/>
      <c r="BV16" s="23"/>
      <c r="BW16" s="23"/>
      <c r="BX16" s="23"/>
      <c r="BY16" s="23"/>
      <c r="BZ16" s="23"/>
      <c r="CA16" s="23"/>
      <c r="CB16" s="23">
        <f t="shared" si="178"/>
        <v>0</v>
      </c>
      <c r="CC16" s="23">
        <f t="shared" si="178"/>
        <v>0</v>
      </c>
      <c r="CD16" s="23"/>
      <c r="CE16" s="23"/>
      <c r="CF16" s="23"/>
      <c r="CG16" s="23"/>
      <c r="CH16" s="23"/>
      <c r="CI16" s="23"/>
      <c r="CJ16" s="23"/>
      <c r="CK16" s="23">
        <f t="shared" si="179"/>
        <v>0</v>
      </c>
      <c r="CL16" s="23">
        <f t="shared" si="179"/>
        <v>0</v>
      </c>
      <c r="CM16" s="23"/>
      <c r="CN16" s="23"/>
      <c r="CO16" s="23"/>
      <c r="CP16" s="23"/>
      <c r="CQ16" s="23"/>
      <c r="CR16" s="23"/>
      <c r="CS16" s="23"/>
      <c r="CT16" s="23">
        <f t="shared" si="180"/>
        <v>0</v>
      </c>
      <c r="CU16" s="23">
        <f t="shared" si="180"/>
        <v>0</v>
      </c>
      <c r="CV16" s="23"/>
      <c r="CW16" s="23"/>
      <c r="CX16" s="23"/>
      <c r="CY16" s="23"/>
      <c r="CZ16" s="23"/>
      <c r="DA16" s="23"/>
      <c r="DB16" s="23"/>
      <c r="DC16" s="23">
        <f t="shared" si="181"/>
        <v>0</v>
      </c>
      <c r="DD16" s="23">
        <f t="shared" si="181"/>
        <v>0</v>
      </c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>
        <v>1888.3820000000001</v>
      </c>
      <c r="DP16" s="23">
        <v>0</v>
      </c>
      <c r="DQ16" s="23">
        <f t="shared" si="168"/>
        <v>0</v>
      </c>
      <c r="DR16" s="23"/>
      <c r="DS16" s="23"/>
      <c r="DT16" s="23"/>
      <c r="DU16" s="23">
        <f t="shared" si="182"/>
        <v>0</v>
      </c>
      <c r="DV16" s="23">
        <f t="shared" si="182"/>
        <v>0</v>
      </c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>
        <f t="shared" ref="GU16:GU22" si="183">GX16+HA16</f>
        <v>0</v>
      </c>
      <c r="GV16" s="23"/>
      <c r="GW16" s="23"/>
      <c r="GX16" s="23"/>
      <c r="GY16" s="23"/>
      <c r="GZ16" s="23"/>
      <c r="HA16" s="23"/>
      <c r="HB16" s="23"/>
      <c r="HC16" s="23"/>
    </row>
    <row r="17" spans="1:211">
      <c r="A17" s="20" t="s">
        <v>133</v>
      </c>
      <c r="B17" s="23">
        <f t="shared" si="169"/>
        <v>1139.23</v>
      </c>
      <c r="C17" s="23">
        <f t="shared" si="170"/>
        <v>0</v>
      </c>
      <c r="D17" s="23">
        <f t="shared" si="43"/>
        <v>0</v>
      </c>
      <c r="E17" s="23">
        <f t="shared" si="171"/>
        <v>0</v>
      </c>
      <c r="F17" s="23">
        <f t="shared" si="171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f t="shared" si="172"/>
        <v>0</v>
      </c>
      <c r="U17" s="23">
        <f t="shared" si="172"/>
        <v>0</v>
      </c>
      <c r="V17" s="23"/>
      <c r="W17" s="23"/>
      <c r="X17" s="23"/>
      <c r="Y17" s="23"/>
      <c r="Z17" s="23"/>
      <c r="AA17" s="23"/>
      <c r="AB17" s="23"/>
      <c r="AC17" s="23">
        <f t="shared" si="173"/>
        <v>0</v>
      </c>
      <c r="AD17" s="23">
        <f t="shared" si="173"/>
        <v>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>
        <f t="shared" si="174"/>
        <v>0</v>
      </c>
      <c r="AP17" s="23">
        <f t="shared" si="174"/>
        <v>0</v>
      </c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f t="shared" si="176"/>
        <v>0</v>
      </c>
      <c r="BK17" s="23"/>
      <c r="BL17" s="23"/>
      <c r="BM17" s="23"/>
      <c r="BN17" s="23"/>
      <c r="BO17" s="23"/>
      <c r="BP17" s="23"/>
      <c r="BQ17" s="23"/>
      <c r="BR17" s="23"/>
      <c r="BS17" s="23">
        <f t="shared" si="177"/>
        <v>0</v>
      </c>
      <c r="BT17" s="23">
        <f t="shared" si="177"/>
        <v>0</v>
      </c>
      <c r="BU17" s="23"/>
      <c r="BV17" s="23"/>
      <c r="BW17" s="23"/>
      <c r="BX17" s="23"/>
      <c r="BY17" s="23"/>
      <c r="BZ17" s="23"/>
      <c r="CA17" s="23"/>
      <c r="CB17" s="23">
        <f t="shared" si="178"/>
        <v>0</v>
      </c>
      <c r="CC17" s="23">
        <f t="shared" si="178"/>
        <v>0</v>
      </c>
      <c r="CD17" s="23"/>
      <c r="CE17" s="23"/>
      <c r="CF17" s="23"/>
      <c r="CG17" s="23"/>
      <c r="CH17" s="23"/>
      <c r="CI17" s="23"/>
      <c r="CJ17" s="23"/>
      <c r="CK17" s="23">
        <f t="shared" si="179"/>
        <v>0</v>
      </c>
      <c r="CL17" s="23">
        <f t="shared" si="179"/>
        <v>0</v>
      </c>
      <c r="CM17" s="23"/>
      <c r="CN17" s="23"/>
      <c r="CO17" s="23"/>
      <c r="CP17" s="23"/>
      <c r="CQ17" s="23"/>
      <c r="CR17" s="23"/>
      <c r="CS17" s="23"/>
      <c r="CT17" s="23">
        <f t="shared" si="180"/>
        <v>0</v>
      </c>
      <c r="CU17" s="23">
        <f t="shared" si="180"/>
        <v>0</v>
      </c>
      <c r="CV17" s="23"/>
      <c r="CW17" s="23"/>
      <c r="CX17" s="23"/>
      <c r="CY17" s="23"/>
      <c r="CZ17" s="23"/>
      <c r="DA17" s="23"/>
      <c r="DB17" s="23"/>
      <c r="DC17" s="23">
        <f t="shared" si="181"/>
        <v>0</v>
      </c>
      <c r="DD17" s="23">
        <f t="shared" si="181"/>
        <v>0</v>
      </c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>
        <v>1139.23</v>
      </c>
      <c r="DP17" s="23">
        <v>0</v>
      </c>
      <c r="DQ17" s="23">
        <f t="shared" si="168"/>
        <v>0</v>
      </c>
      <c r="DR17" s="23"/>
      <c r="DS17" s="23"/>
      <c r="DT17" s="23"/>
      <c r="DU17" s="23">
        <f t="shared" si="182"/>
        <v>0</v>
      </c>
      <c r="DV17" s="23">
        <f t="shared" si="182"/>
        <v>0</v>
      </c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>
        <f t="shared" si="183"/>
        <v>0</v>
      </c>
      <c r="GV17" s="23"/>
      <c r="GW17" s="23"/>
      <c r="GX17" s="23"/>
      <c r="GY17" s="23"/>
      <c r="GZ17" s="23"/>
      <c r="HA17" s="23"/>
      <c r="HB17" s="23"/>
      <c r="HC17" s="23"/>
    </row>
    <row r="18" spans="1:211">
      <c r="A18" s="20" t="s">
        <v>143</v>
      </c>
      <c r="B18" s="23">
        <f t="shared" si="169"/>
        <v>0</v>
      </c>
      <c r="C18" s="23">
        <f t="shared" si="170"/>
        <v>0</v>
      </c>
      <c r="D18" s="23"/>
      <c r="E18" s="23">
        <f t="shared" si="171"/>
        <v>0</v>
      </c>
      <c r="F18" s="23">
        <f t="shared" si="171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>
        <f t="shared" si="172"/>
        <v>0</v>
      </c>
      <c r="U18" s="23">
        <f t="shared" si="172"/>
        <v>0</v>
      </c>
      <c r="V18" s="23"/>
      <c r="W18" s="23"/>
      <c r="X18" s="23"/>
      <c r="Y18" s="23"/>
      <c r="Z18" s="23"/>
      <c r="AA18" s="23"/>
      <c r="AB18" s="23"/>
      <c r="AC18" s="23">
        <f t="shared" si="173"/>
        <v>0</v>
      </c>
      <c r="AD18" s="23">
        <f t="shared" si="173"/>
        <v>0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f t="shared" si="174"/>
        <v>0</v>
      </c>
      <c r="AP18" s="23">
        <f t="shared" si="174"/>
        <v>0</v>
      </c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>
        <f t="shared" si="176"/>
        <v>0</v>
      </c>
      <c r="BK18" s="23"/>
      <c r="BL18" s="23"/>
      <c r="BM18" s="23"/>
      <c r="BN18" s="23"/>
      <c r="BO18" s="23"/>
      <c r="BP18" s="23"/>
      <c r="BQ18" s="23"/>
      <c r="BR18" s="23"/>
      <c r="BS18" s="23">
        <f t="shared" si="177"/>
        <v>0</v>
      </c>
      <c r="BT18" s="23">
        <f t="shared" si="177"/>
        <v>0</v>
      </c>
      <c r="BU18" s="23"/>
      <c r="BV18" s="23"/>
      <c r="BW18" s="23"/>
      <c r="BX18" s="23"/>
      <c r="BY18" s="23"/>
      <c r="BZ18" s="23"/>
      <c r="CA18" s="23"/>
      <c r="CB18" s="23">
        <f t="shared" si="178"/>
        <v>0</v>
      </c>
      <c r="CC18" s="23">
        <f t="shared" si="178"/>
        <v>0</v>
      </c>
      <c r="CD18" s="23"/>
      <c r="CE18" s="23"/>
      <c r="CF18" s="23"/>
      <c r="CG18" s="23"/>
      <c r="CH18" s="23"/>
      <c r="CI18" s="23"/>
      <c r="CJ18" s="23"/>
      <c r="CK18" s="23">
        <f t="shared" si="179"/>
        <v>0</v>
      </c>
      <c r="CL18" s="23">
        <f t="shared" si="179"/>
        <v>0</v>
      </c>
      <c r="CM18" s="23"/>
      <c r="CN18" s="23"/>
      <c r="CO18" s="23"/>
      <c r="CP18" s="23"/>
      <c r="CQ18" s="23"/>
      <c r="CR18" s="23"/>
      <c r="CS18" s="23"/>
      <c r="CT18" s="23">
        <f t="shared" si="180"/>
        <v>0</v>
      </c>
      <c r="CU18" s="23">
        <f t="shared" si="180"/>
        <v>0</v>
      </c>
      <c r="CV18" s="23"/>
      <c r="CW18" s="23"/>
      <c r="CX18" s="23"/>
      <c r="CY18" s="23"/>
      <c r="CZ18" s="23"/>
      <c r="DA18" s="23"/>
      <c r="DB18" s="23"/>
      <c r="DC18" s="23">
        <f t="shared" si="181"/>
        <v>0</v>
      </c>
      <c r="DD18" s="23">
        <f t="shared" si="181"/>
        <v>0</v>
      </c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>
        <v>0</v>
      </c>
      <c r="DQ18" s="23" t="e">
        <f t="shared" si="168"/>
        <v>#DIV/0!</v>
      </c>
      <c r="DR18" s="23"/>
      <c r="DS18" s="23"/>
      <c r="DT18" s="23"/>
      <c r="DU18" s="23">
        <f t="shared" si="182"/>
        <v>0</v>
      </c>
      <c r="DV18" s="23">
        <f t="shared" si="182"/>
        <v>0</v>
      </c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>
        <f t="shared" si="183"/>
        <v>0</v>
      </c>
      <c r="GV18" s="23"/>
      <c r="GW18" s="23"/>
      <c r="GX18" s="23"/>
      <c r="GY18" s="23"/>
      <c r="GZ18" s="23"/>
      <c r="HA18" s="23"/>
      <c r="HB18" s="23"/>
      <c r="HC18" s="23"/>
    </row>
    <row r="19" spans="1:211">
      <c r="A19" s="20" t="s">
        <v>202</v>
      </c>
      <c r="B19" s="23">
        <f t="shared" si="169"/>
        <v>1980.1759999999999</v>
      </c>
      <c r="C19" s="23">
        <f t="shared" si="170"/>
        <v>0</v>
      </c>
      <c r="D19" s="23">
        <f t="shared" si="43"/>
        <v>0</v>
      </c>
      <c r="E19" s="23">
        <f t="shared" si="171"/>
        <v>0</v>
      </c>
      <c r="F19" s="23">
        <f t="shared" si="171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f t="shared" si="172"/>
        <v>0</v>
      </c>
      <c r="U19" s="23">
        <f t="shared" si="172"/>
        <v>0</v>
      </c>
      <c r="V19" s="23"/>
      <c r="W19" s="23"/>
      <c r="X19" s="23"/>
      <c r="Y19" s="23"/>
      <c r="Z19" s="23"/>
      <c r="AA19" s="23"/>
      <c r="AB19" s="23"/>
      <c r="AC19" s="23">
        <f t="shared" si="173"/>
        <v>0</v>
      </c>
      <c r="AD19" s="23">
        <f t="shared" si="173"/>
        <v>0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>
        <f t="shared" si="174"/>
        <v>0</v>
      </c>
      <c r="AP19" s="23">
        <f t="shared" si="174"/>
        <v>0</v>
      </c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f t="shared" si="176"/>
        <v>0</v>
      </c>
      <c r="BK19" s="23"/>
      <c r="BL19" s="23"/>
      <c r="BM19" s="23"/>
      <c r="BN19" s="23"/>
      <c r="BO19" s="23"/>
      <c r="BP19" s="23"/>
      <c r="BQ19" s="23"/>
      <c r="BR19" s="23"/>
      <c r="BS19" s="23">
        <f t="shared" si="177"/>
        <v>0</v>
      </c>
      <c r="BT19" s="23">
        <f t="shared" si="177"/>
        <v>0</v>
      </c>
      <c r="BU19" s="23"/>
      <c r="BV19" s="23"/>
      <c r="BW19" s="23"/>
      <c r="BX19" s="23"/>
      <c r="BY19" s="23"/>
      <c r="BZ19" s="23"/>
      <c r="CA19" s="23"/>
      <c r="CB19" s="23">
        <f t="shared" si="178"/>
        <v>0</v>
      </c>
      <c r="CC19" s="23">
        <f t="shared" si="178"/>
        <v>0</v>
      </c>
      <c r="CD19" s="23"/>
      <c r="CE19" s="23"/>
      <c r="CF19" s="23"/>
      <c r="CG19" s="23"/>
      <c r="CH19" s="23"/>
      <c r="CI19" s="23"/>
      <c r="CJ19" s="23"/>
      <c r="CK19" s="23">
        <f t="shared" si="179"/>
        <v>0</v>
      </c>
      <c r="CL19" s="23">
        <f t="shared" si="179"/>
        <v>0</v>
      </c>
      <c r="CM19" s="23"/>
      <c r="CN19" s="23"/>
      <c r="CO19" s="23"/>
      <c r="CP19" s="23"/>
      <c r="CQ19" s="23"/>
      <c r="CR19" s="23"/>
      <c r="CS19" s="23"/>
      <c r="CT19" s="23">
        <f t="shared" si="180"/>
        <v>0</v>
      </c>
      <c r="CU19" s="23">
        <f t="shared" si="180"/>
        <v>0</v>
      </c>
      <c r="CV19" s="23"/>
      <c r="CW19" s="23"/>
      <c r="CX19" s="23"/>
      <c r="CY19" s="23"/>
      <c r="CZ19" s="23"/>
      <c r="DA19" s="23"/>
      <c r="DB19" s="23"/>
      <c r="DC19" s="23">
        <f t="shared" si="181"/>
        <v>0</v>
      </c>
      <c r="DD19" s="23">
        <f t="shared" si="181"/>
        <v>0</v>
      </c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>
        <v>1980.1759999999999</v>
      </c>
      <c r="DP19" s="23">
        <v>0</v>
      </c>
      <c r="DQ19" s="23">
        <f t="shared" si="168"/>
        <v>0</v>
      </c>
      <c r="DR19" s="23"/>
      <c r="DS19" s="23"/>
      <c r="DT19" s="23"/>
      <c r="DU19" s="23">
        <f t="shared" si="182"/>
        <v>0</v>
      </c>
      <c r="DV19" s="23">
        <f t="shared" si="182"/>
        <v>0</v>
      </c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>
        <f t="shared" si="183"/>
        <v>0</v>
      </c>
      <c r="GV19" s="23"/>
      <c r="GW19" s="23"/>
      <c r="GX19" s="23"/>
      <c r="GY19" s="23"/>
      <c r="GZ19" s="23"/>
      <c r="HA19" s="23"/>
      <c r="HB19" s="23"/>
      <c r="HC19" s="23"/>
    </row>
    <row r="20" spans="1:211">
      <c r="A20" s="20" t="s">
        <v>153</v>
      </c>
      <c r="B20" s="23">
        <f t="shared" si="169"/>
        <v>1714.9670000000001</v>
      </c>
      <c r="C20" s="23">
        <f t="shared" si="170"/>
        <v>0</v>
      </c>
      <c r="D20" s="23">
        <f t="shared" si="43"/>
        <v>0</v>
      </c>
      <c r="E20" s="23">
        <f t="shared" si="171"/>
        <v>0</v>
      </c>
      <c r="F20" s="23">
        <f t="shared" si="171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 t="shared" si="172"/>
        <v>0</v>
      </c>
      <c r="U20" s="23">
        <f t="shared" si="172"/>
        <v>0</v>
      </c>
      <c r="V20" s="23"/>
      <c r="W20" s="23"/>
      <c r="X20" s="23"/>
      <c r="Y20" s="23"/>
      <c r="Z20" s="23"/>
      <c r="AA20" s="23"/>
      <c r="AB20" s="23"/>
      <c r="AC20" s="23">
        <f t="shared" si="173"/>
        <v>0</v>
      </c>
      <c r="AD20" s="23">
        <f t="shared" si="173"/>
        <v>0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>
        <f t="shared" si="174"/>
        <v>0</v>
      </c>
      <c r="AP20" s="23">
        <f t="shared" si="174"/>
        <v>0</v>
      </c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>
        <f t="shared" si="176"/>
        <v>0</v>
      </c>
      <c r="BK20" s="23"/>
      <c r="BL20" s="23"/>
      <c r="BM20" s="23"/>
      <c r="BN20" s="23"/>
      <c r="BO20" s="23"/>
      <c r="BP20" s="23"/>
      <c r="BQ20" s="23"/>
      <c r="BR20" s="23"/>
      <c r="BS20" s="23">
        <f t="shared" si="177"/>
        <v>0</v>
      </c>
      <c r="BT20" s="23">
        <f t="shared" si="177"/>
        <v>0</v>
      </c>
      <c r="BU20" s="23"/>
      <c r="BV20" s="23"/>
      <c r="BW20" s="23"/>
      <c r="BX20" s="23"/>
      <c r="BY20" s="23"/>
      <c r="BZ20" s="23"/>
      <c r="CA20" s="23"/>
      <c r="CB20" s="23">
        <f t="shared" si="178"/>
        <v>0</v>
      </c>
      <c r="CC20" s="23">
        <f t="shared" si="178"/>
        <v>0</v>
      </c>
      <c r="CD20" s="23"/>
      <c r="CE20" s="23"/>
      <c r="CF20" s="23"/>
      <c r="CG20" s="23"/>
      <c r="CH20" s="23"/>
      <c r="CI20" s="23"/>
      <c r="CJ20" s="23"/>
      <c r="CK20" s="23">
        <f t="shared" si="179"/>
        <v>0</v>
      </c>
      <c r="CL20" s="23">
        <f t="shared" si="179"/>
        <v>0</v>
      </c>
      <c r="CM20" s="23"/>
      <c r="CN20" s="23"/>
      <c r="CO20" s="23"/>
      <c r="CP20" s="23"/>
      <c r="CQ20" s="23"/>
      <c r="CR20" s="23"/>
      <c r="CS20" s="23"/>
      <c r="CT20" s="23">
        <f t="shared" si="180"/>
        <v>0</v>
      </c>
      <c r="CU20" s="23">
        <f t="shared" si="180"/>
        <v>0</v>
      </c>
      <c r="CV20" s="23"/>
      <c r="CW20" s="23"/>
      <c r="CX20" s="23"/>
      <c r="CY20" s="23"/>
      <c r="CZ20" s="23"/>
      <c r="DA20" s="23"/>
      <c r="DB20" s="23"/>
      <c r="DC20" s="23">
        <f t="shared" si="181"/>
        <v>0</v>
      </c>
      <c r="DD20" s="23">
        <f t="shared" si="181"/>
        <v>0</v>
      </c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>
        <v>1714.9670000000001</v>
      </c>
      <c r="DP20" s="23">
        <v>0</v>
      </c>
      <c r="DQ20" s="23">
        <f t="shared" si="168"/>
        <v>0</v>
      </c>
      <c r="DR20" s="23"/>
      <c r="DS20" s="23"/>
      <c r="DT20" s="23"/>
      <c r="DU20" s="23">
        <f t="shared" si="182"/>
        <v>0</v>
      </c>
      <c r="DV20" s="23">
        <f t="shared" si="182"/>
        <v>0</v>
      </c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>
        <f t="shared" si="183"/>
        <v>0</v>
      </c>
      <c r="GV20" s="23"/>
      <c r="GW20" s="23"/>
      <c r="GX20" s="23"/>
      <c r="GY20" s="23"/>
      <c r="GZ20" s="23"/>
      <c r="HA20" s="23"/>
      <c r="HB20" s="23"/>
      <c r="HC20" s="23"/>
    </row>
    <row r="21" spans="1:211">
      <c r="A21" s="20" t="s">
        <v>79</v>
      </c>
      <c r="B21" s="23">
        <f t="shared" si="169"/>
        <v>3027.0828099999999</v>
      </c>
      <c r="C21" s="23">
        <f t="shared" si="170"/>
        <v>0</v>
      </c>
      <c r="D21" s="23">
        <f t="shared" si="43"/>
        <v>0</v>
      </c>
      <c r="E21" s="23">
        <f t="shared" si="171"/>
        <v>0</v>
      </c>
      <c r="F21" s="23">
        <f t="shared" si="171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f t="shared" si="172"/>
        <v>0</v>
      </c>
      <c r="U21" s="23">
        <f t="shared" si="172"/>
        <v>0</v>
      </c>
      <c r="V21" s="23"/>
      <c r="W21" s="23"/>
      <c r="X21" s="23"/>
      <c r="Y21" s="23"/>
      <c r="Z21" s="23"/>
      <c r="AA21" s="23"/>
      <c r="AB21" s="23"/>
      <c r="AC21" s="23">
        <f t="shared" si="173"/>
        <v>0</v>
      </c>
      <c r="AD21" s="23">
        <f t="shared" si="173"/>
        <v>0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>
        <f t="shared" si="174"/>
        <v>0</v>
      </c>
      <c r="AP21" s="23">
        <f t="shared" si="174"/>
        <v>0</v>
      </c>
      <c r="AQ21" s="23"/>
      <c r="AR21" s="23"/>
      <c r="AS21" s="23"/>
      <c r="AT21" s="23"/>
      <c r="AU21" s="23"/>
      <c r="AV21" s="23"/>
      <c r="AW21" s="23"/>
      <c r="AX21" s="23">
        <f t="shared" si="175"/>
        <v>502.33665999999999</v>
      </c>
      <c r="AY21" s="23">
        <f t="shared" si="175"/>
        <v>0</v>
      </c>
      <c r="AZ21" s="23">
        <f t="shared" si="161"/>
        <v>0</v>
      </c>
      <c r="BA21" s="23">
        <v>492.28992</v>
      </c>
      <c r="BB21" s="23">
        <v>0</v>
      </c>
      <c r="BC21" s="23">
        <f t="shared" si="162"/>
        <v>0</v>
      </c>
      <c r="BD21" s="23">
        <v>10.04674</v>
      </c>
      <c r="BE21" s="23">
        <v>0</v>
      </c>
      <c r="BF21" s="23">
        <f>BE21/BD21*100</f>
        <v>0</v>
      </c>
      <c r="BG21" s="23"/>
      <c r="BH21" s="23"/>
      <c r="BI21" s="23"/>
      <c r="BJ21" s="23">
        <f t="shared" si="176"/>
        <v>610.93015000000003</v>
      </c>
      <c r="BK21" s="23">
        <f>BN21+BQ21</f>
        <v>0</v>
      </c>
      <c r="BL21" s="23">
        <f>BK21/BJ21*100</f>
        <v>0</v>
      </c>
      <c r="BM21" s="23">
        <v>610.93015000000003</v>
      </c>
      <c r="BN21" s="23">
        <v>0</v>
      </c>
      <c r="BO21" s="23">
        <f>BN21/BM21*100</f>
        <v>0</v>
      </c>
      <c r="BP21" s="23"/>
      <c r="BQ21" s="23"/>
      <c r="BR21" s="23"/>
      <c r="BS21" s="23">
        <f t="shared" si="177"/>
        <v>0</v>
      </c>
      <c r="BT21" s="23">
        <f t="shared" si="177"/>
        <v>0</v>
      </c>
      <c r="BU21" s="23"/>
      <c r="BV21" s="23"/>
      <c r="BW21" s="23"/>
      <c r="BX21" s="23"/>
      <c r="BY21" s="23"/>
      <c r="BZ21" s="23"/>
      <c r="CA21" s="23"/>
      <c r="CB21" s="23">
        <f t="shared" si="178"/>
        <v>0</v>
      </c>
      <c r="CC21" s="23">
        <f t="shared" si="178"/>
        <v>0</v>
      </c>
      <c r="CD21" s="23"/>
      <c r="CE21" s="23"/>
      <c r="CF21" s="23"/>
      <c r="CG21" s="23"/>
      <c r="CH21" s="23"/>
      <c r="CI21" s="23"/>
      <c r="CJ21" s="23"/>
      <c r="CK21" s="23">
        <f t="shared" si="179"/>
        <v>0</v>
      </c>
      <c r="CL21" s="23">
        <f t="shared" si="179"/>
        <v>0</v>
      </c>
      <c r="CM21" s="23"/>
      <c r="CN21" s="23"/>
      <c r="CO21" s="23"/>
      <c r="CP21" s="23"/>
      <c r="CQ21" s="23"/>
      <c r="CR21" s="23"/>
      <c r="CS21" s="23"/>
      <c r="CT21" s="23">
        <f t="shared" si="180"/>
        <v>0</v>
      </c>
      <c r="CU21" s="23">
        <f t="shared" si="180"/>
        <v>0</v>
      </c>
      <c r="CV21" s="23"/>
      <c r="CW21" s="23"/>
      <c r="CX21" s="23"/>
      <c r="CY21" s="23"/>
      <c r="CZ21" s="23"/>
      <c r="DA21" s="23"/>
      <c r="DB21" s="23"/>
      <c r="DC21" s="23">
        <f t="shared" si="181"/>
        <v>0</v>
      </c>
      <c r="DD21" s="23">
        <f t="shared" si="181"/>
        <v>0</v>
      </c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>
        <v>1913.816</v>
      </c>
      <c r="DP21" s="23">
        <v>0</v>
      </c>
      <c r="DQ21" s="23">
        <f t="shared" si="168"/>
        <v>0</v>
      </c>
      <c r="DR21" s="23"/>
      <c r="DS21" s="23"/>
      <c r="DT21" s="23"/>
      <c r="DU21" s="23">
        <f t="shared" si="182"/>
        <v>0</v>
      </c>
      <c r="DV21" s="23">
        <f t="shared" si="182"/>
        <v>0</v>
      </c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>
        <f t="shared" si="183"/>
        <v>0</v>
      </c>
      <c r="GV21" s="23"/>
      <c r="GW21" s="23"/>
      <c r="GX21" s="23"/>
      <c r="GY21" s="23"/>
      <c r="GZ21" s="23"/>
      <c r="HA21" s="23"/>
      <c r="HB21" s="23"/>
      <c r="HC21" s="23"/>
    </row>
    <row r="22" spans="1:211">
      <c r="A22" s="20" t="s">
        <v>74</v>
      </c>
      <c r="B22" s="23">
        <f t="shared" si="169"/>
        <v>2584.7783199999999</v>
      </c>
      <c r="C22" s="23">
        <f t="shared" si="170"/>
        <v>0</v>
      </c>
      <c r="D22" s="23">
        <f t="shared" si="43"/>
        <v>0</v>
      </c>
      <c r="E22" s="23">
        <f t="shared" si="171"/>
        <v>0</v>
      </c>
      <c r="F22" s="23">
        <f t="shared" si="171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f t="shared" si="172"/>
        <v>0</v>
      </c>
      <c r="U22" s="23">
        <f t="shared" si="172"/>
        <v>0</v>
      </c>
      <c r="V22" s="23"/>
      <c r="W22" s="23"/>
      <c r="X22" s="23"/>
      <c r="Y22" s="23"/>
      <c r="Z22" s="23"/>
      <c r="AA22" s="23"/>
      <c r="AB22" s="23"/>
      <c r="AC22" s="23">
        <f t="shared" si="173"/>
        <v>0</v>
      </c>
      <c r="AD22" s="23">
        <f t="shared" si="173"/>
        <v>0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>
        <f t="shared" si="174"/>
        <v>0</v>
      </c>
      <c r="AP22" s="23">
        <f t="shared" si="174"/>
        <v>0</v>
      </c>
      <c r="AQ22" s="23"/>
      <c r="AR22" s="23"/>
      <c r="AS22" s="23"/>
      <c r="AT22" s="23"/>
      <c r="AU22" s="23"/>
      <c r="AV22" s="23"/>
      <c r="AW22" s="23"/>
      <c r="AX22" s="23">
        <f t="shared" si="175"/>
        <v>853.97231999999997</v>
      </c>
      <c r="AY22" s="23">
        <f t="shared" si="175"/>
        <v>0</v>
      </c>
      <c r="AZ22" s="23">
        <f t="shared" si="161"/>
        <v>0</v>
      </c>
      <c r="BA22" s="23">
        <v>836.89287000000002</v>
      </c>
      <c r="BB22" s="23">
        <v>0</v>
      </c>
      <c r="BC22" s="23">
        <f t="shared" si="162"/>
        <v>0</v>
      </c>
      <c r="BD22" s="23">
        <v>17.079450000000001</v>
      </c>
      <c r="BE22" s="23">
        <v>0</v>
      </c>
      <c r="BF22" s="23">
        <f>BE22/BD22*100</f>
        <v>0</v>
      </c>
      <c r="BG22" s="23"/>
      <c r="BH22" s="23"/>
      <c r="BI22" s="23"/>
      <c r="BJ22" s="23">
        <f t="shared" si="176"/>
        <v>0</v>
      </c>
      <c r="BK22" s="23"/>
      <c r="BL22" s="23"/>
      <c r="BM22" s="23"/>
      <c r="BN22" s="23"/>
      <c r="BO22" s="23"/>
      <c r="BP22" s="23"/>
      <c r="BQ22" s="23"/>
      <c r="BR22" s="23"/>
      <c r="BS22" s="23">
        <f t="shared" si="177"/>
        <v>0</v>
      </c>
      <c r="BT22" s="23">
        <f t="shared" si="177"/>
        <v>0</v>
      </c>
      <c r="BU22" s="23"/>
      <c r="BV22" s="23"/>
      <c r="BW22" s="23"/>
      <c r="BX22" s="23"/>
      <c r="BY22" s="23"/>
      <c r="BZ22" s="23"/>
      <c r="CA22" s="23"/>
      <c r="CB22" s="23">
        <f t="shared" si="178"/>
        <v>0</v>
      </c>
      <c r="CC22" s="23">
        <f t="shared" si="178"/>
        <v>0</v>
      </c>
      <c r="CD22" s="23"/>
      <c r="CE22" s="23"/>
      <c r="CF22" s="23"/>
      <c r="CG22" s="23"/>
      <c r="CH22" s="23"/>
      <c r="CI22" s="23"/>
      <c r="CJ22" s="23"/>
      <c r="CK22" s="23">
        <f t="shared" si="179"/>
        <v>0</v>
      </c>
      <c r="CL22" s="23">
        <f t="shared" si="179"/>
        <v>0</v>
      </c>
      <c r="CM22" s="23"/>
      <c r="CN22" s="23"/>
      <c r="CO22" s="23"/>
      <c r="CP22" s="23"/>
      <c r="CQ22" s="23"/>
      <c r="CR22" s="23"/>
      <c r="CS22" s="23"/>
      <c r="CT22" s="23">
        <f t="shared" si="180"/>
        <v>0</v>
      </c>
      <c r="CU22" s="23">
        <f t="shared" si="180"/>
        <v>0</v>
      </c>
      <c r="CV22" s="23"/>
      <c r="CW22" s="23"/>
      <c r="CX22" s="23"/>
      <c r="CY22" s="23"/>
      <c r="CZ22" s="23"/>
      <c r="DA22" s="23"/>
      <c r="DB22" s="23"/>
      <c r="DC22" s="23">
        <f t="shared" si="181"/>
        <v>0</v>
      </c>
      <c r="DD22" s="23">
        <f t="shared" si="181"/>
        <v>0</v>
      </c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>
        <v>1730.806</v>
      </c>
      <c r="DP22" s="23">
        <v>0</v>
      </c>
      <c r="DQ22" s="23">
        <f>DP22/DO22*100</f>
        <v>0</v>
      </c>
      <c r="DR22" s="23"/>
      <c r="DS22" s="23"/>
      <c r="DT22" s="23"/>
      <c r="DU22" s="23">
        <f t="shared" si="182"/>
        <v>0</v>
      </c>
      <c r="DV22" s="23">
        <f t="shared" si="182"/>
        <v>0</v>
      </c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>
        <f t="shared" si="183"/>
        <v>0</v>
      </c>
      <c r="GV22" s="23"/>
      <c r="GW22" s="23"/>
      <c r="GX22" s="23"/>
      <c r="GY22" s="23"/>
      <c r="GZ22" s="23"/>
      <c r="HA22" s="23"/>
      <c r="HB22" s="23"/>
      <c r="HC22" s="23"/>
    </row>
    <row r="23" spans="1:211" s="61" customFormat="1">
      <c r="A23" s="22" t="s">
        <v>176</v>
      </c>
      <c r="B23" s="24">
        <f>B25+B24</f>
        <v>189459.80750999998</v>
      </c>
      <c r="C23" s="24">
        <f t="shared" ref="C23" si="184">C24+C25</f>
        <v>23905.786770000002</v>
      </c>
      <c r="D23" s="24">
        <f t="shared" si="43"/>
        <v>12.617867126640153</v>
      </c>
      <c r="E23" s="24">
        <f>E24+E25</f>
        <v>1032.8802599999999</v>
      </c>
      <c r="F23" s="24">
        <f>F24+F25</f>
        <v>1032.8802599999999</v>
      </c>
      <c r="G23" s="24">
        <f t="shared" ref="G23" si="185">F23/E23*100</f>
        <v>100</v>
      </c>
      <c r="H23" s="24">
        <f t="shared" ref="H23:I23" si="186">H24+H25</f>
        <v>1022.55146</v>
      </c>
      <c r="I23" s="24">
        <f t="shared" si="186"/>
        <v>1022.55146</v>
      </c>
      <c r="J23" s="24">
        <f t="shared" ref="J23" si="187">I23/H23*100</f>
        <v>100</v>
      </c>
      <c r="K23" s="24">
        <f t="shared" ref="K23:L23" si="188">K24+K25</f>
        <v>10.328799999999999</v>
      </c>
      <c r="L23" s="24">
        <f t="shared" si="188"/>
        <v>10.328799999999999</v>
      </c>
      <c r="M23" s="24">
        <f t="shared" ref="M23" si="189">L23/K23*100</f>
        <v>100</v>
      </c>
      <c r="N23" s="24">
        <f t="shared" ref="N23:O23" si="190">N24+N25</f>
        <v>363.9</v>
      </c>
      <c r="O23" s="24">
        <f t="shared" si="190"/>
        <v>363.9</v>
      </c>
      <c r="P23" s="24">
        <f t="shared" ref="P23" si="191">O23/N23*100</f>
        <v>100</v>
      </c>
      <c r="Q23" s="24">
        <f t="shared" ref="Q23:R23" si="192">Q24+Q25</f>
        <v>7493.049</v>
      </c>
      <c r="R23" s="24">
        <f t="shared" si="192"/>
        <v>7493.04864</v>
      </c>
      <c r="S23" s="24">
        <f t="shared" ref="S23" si="193">R23/Q23*100</f>
        <v>99.999995195547228</v>
      </c>
      <c r="T23" s="24">
        <f t="shared" ref="T23:U23" si="194">T24+T25</f>
        <v>5748.7695300000005</v>
      </c>
      <c r="U23" s="24">
        <f t="shared" si="194"/>
        <v>3147.8428800000002</v>
      </c>
      <c r="V23" s="24">
        <f t="shared" ref="V23" si="195">U23/T23*100</f>
        <v>54.756811237134428</v>
      </c>
      <c r="W23" s="24">
        <f t="shared" ref="W23:X23" si="196">W24+W25</f>
        <v>4044.7609000000002</v>
      </c>
      <c r="X23" s="24">
        <f t="shared" si="196"/>
        <v>2214.7820999999999</v>
      </c>
      <c r="Y23" s="24">
        <f t="shared" ref="Y23" si="197">X23/W23*100</f>
        <v>54.756811459485768</v>
      </c>
      <c r="Z23" s="24">
        <f t="shared" ref="Z23:AA23" si="198">Z24+Z25</f>
        <v>1704.00863</v>
      </c>
      <c r="AA23" s="24">
        <f t="shared" si="198"/>
        <v>933.06078000000002</v>
      </c>
      <c r="AB23" s="24">
        <f t="shared" ref="AB23" si="199">AA23/Z23*100</f>
        <v>54.756810709344826</v>
      </c>
      <c r="AC23" s="24">
        <f t="shared" ref="AC23:AD23" si="200">AC24+AC25</f>
        <v>0</v>
      </c>
      <c r="AD23" s="24">
        <f t="shared" si="200"/>
        <v>0</v>
      </c>
      <c r="AE23" s="23"/>
      <c r="AF23" s="24">
        <f t="shared" ref="AF23:AG23" si="201">AF24+AF25</f>
        <v>0</v>
      </c>
      <c r="AG23" s="24">
        <f t="shared" si="201"/>
        <v>0</v>
      </c>
      <c r="AH23" s="23"/>
      <c r="AI23" s="24">
        <f t="shared" ref="AI23:AJ23" si="202">AI24+AI25</f>
        <v>0</v>
      </c>
      <c r="AJ23" s="24">
        <f t="shared" si="202"/>
        <v>0</v>
      </c>
      <c r="AK23" s="23"/>
      <c r="AL23" s="24">
        <f t="shared" ref="AL23:AM23" si="203">AL24+AL25</f>
        <v>0</v>
      </c>
      <c r="AM23" s="24">
        <f t="shared" si="203"/>
        <v>0</v>
      </c>
      <c r="AN23" s="23"/>
      <c r="AO23" s="24">
        <f t="shared" ref="AO23:AP23" si="204">AO24+AO25</f>
        <v>0</v>
      </c>
      <c r="AP23" s="24">
        <f t="shared" si="204"/>
        <v>0</v>
      </c>
      <c r="AQ23" s="23"/>
      <c r="AR23" s="24">
        <f t="shared" ref="AR23:AS23" si="205">AR24+AR25</f>
        <v>0</v>
      </c>
      <c r="AS23" s="24">
        <f t="shared" si="205"/>
        <v>0</v>
      </c>
      <c r="AT23" s="23"/>
      <c r="AU23" s="24">
        <f t="shared" ref="AU23:AV23" si="206">AU24+AU25</f>
        <v>0</v>
      </c>
      <c r="AV23" s="24">
        <f t="shared" si="206"/>
        <v>0</v>
      </c>
      <c r="AW23" s="23"/>
      <c r="AX23" s="24">
        <f t="shared" ref="AX23:AY23" si="207">AX24+AX25</f>
        <v>1054.90699</v>
      </c>
      <c r="AY23" s="24">
        <f t="shared" si="207"/>
        <v>0</v>
      </c>
      <c r="AZ23" s="24">
        <f t="shared" si="94"/>
        <v>0</v>
      </c>
      <c r="BA23" s="24">
        <f t="shared" ref="BA23:BB23" si="208">BA24+BA25</f>
        <v>1033.8088399999999</v>
      </c>
      <c r="BB23" s="24">
        <f t="shared" si="208"/>
        <v>0</v>
      </c>
      <c r="BC23" s="24">
        <f t="shared" si="95"/>
        <v>0</v>
      </c>
      <c r="BD23" s="24">
        <f t="shared" ref="BD23:BE23" si="209">BD24+BD25</f>
        <v>21.09815</v>
      </c>
      <c r="BE23" s="24">
        <f t="shared" si="209"/>
        <v>0</v>
      </c>
      <c r="BF23" s="24">
        <f t="shared" ref="BF23" si="210">BE23/BD23*100</f>
        <v>0</v>
      </c>
      <c r="BG23" s="24">
        <f t="shared" ref="BG23:BH23" si="211">BG24+BG25</f>
        <v>0</v>
      </c>
      <c r="BH23" s="24">
        <f t="shared" si="211"/>
        <v>0</v>
      </c>
      <c r="BI23" s="24"/>
      <c r="BJ23" s="24">
        <f>BJ24+BJ25</f>
        <v>344.988</v>
      </c>
      <c r="BK23" s="24">
        <f t="shared" ref="BK23" si="212">BK24+BK25</f>
        <v>0</v>
      </c>
      <c r="BL23" s="24">
        <f t="shared" ref="BL23" si="213">BK23/BJ23*100</f>
        <v>0</v>
      </c>
      <c r="BM23" s="24">
        <f t="shared" ref="BM23" si="214">BM24+BM25</f>
        <v>344.988</v>
      </c>
      <c r="BN23" s="24">
        <f t="shared" ref="BN23" si="215">BN24+BN25</f>
        <v>0</v>
      </c>
      <c r="BO23" s="24">
        <f t="shared" ref="BO23" si="216">BN23/BM23*100</f>
        <v>0</v>
      </c>
      <c r="BP23" s="24">
        <f t="shared" ref="BP23:BQ23" si="217">BP24+BP25</f>
        <v>0</v>
      </c>
      <c r="BQ23" s="24">
        <f t="shared" si="217"/>
        <v>0</v>
      </c>
      <c r="BR23" s="24"/>
      <c r="BS23" s="24">
        <f t="shared" ref="BS23:BT23" si="218">BS24+BS25</f>
        <v>0</v>
      </c>
      <c r="BT23" s="24">
        <f t="shared" si="218"/>
        <v>0</v>
      </c>
      <c r="BU23" s="24"/>
      <c r="BV23" s="24">
        <f t="shared" ref="BV23:BW23" si="219">BV24+BV25</f>
        <v>0</v>
      </c>
      <c r="BW23" s="24">
        <f t="shared" si="219"/>
        <v>0</v>
      </c>
      <c r="BX23" s="24"/>
      <c r="BY23" s="24">
        <f t="shared" ref="BY23:BZ23" si="220">BY24+BY25</f>
        <v>0</v>
      </c>
      <c r="BZ23" s="24">
        <f t="shared" si="220"/>
        <v>0</v>
      </c>
      <c r="CA23" s="24"/>
      <c r="CB23" s="24">
        <f t="shared" ref="CB23:CC23" si="221">CB24+CB25</f>
        <v>0</v>
      </c>
      <c r="CC23" s="24">
        <f t="shared" si="221"/>
        <v>0</v>
      </c>
      <c r="CD23" s="24"/>
      <c r="CE23" s="24">
        <f t="shared" ref="CE23:CF23" si="222">CE24+CE25</f>
        <v>0</v>
      </c>
      <c r="CF23" s="24">
        <f t="shared" si="222"/>
        <v>0</v>
      </c>
      <c r="CG23" s="24"/>
      <c r="CH23" s="24">
        <f t="shared" ref="CH23:CI23" si="223">CH24+CH25</f>
        <v>0</v>
      </c>
      <c r="CI23" s="24">
        <f t="shared" si="223"/>
        <v>0</v>
      </c>
      <c r="CJ23" s="24"/>
      <c r="CK23" s="24">
        <f t="shared" ref="CK23:CL23" si="224">CK24+CK25</f>
        <v>0</v>
      </c>
      <c r="CL23" s="24">
        <f t="shared" si="224"/>
        <v>0</v>
      </c>
      <c r="CM23" s="24"/>
      <c r="CN23" s="24">
        <f t="shared" ref="CN23:CO23" si="225">CN24+CN25</f>
        <v>0</v>
      </c>
      <c r="CO23" s="24">
        <f t="shared" si="225"/>
        <v>0</v>
      </c>
      <c r="CP23" s="24"/>
      <c r="CQ23" s="24">
        <f t="shared" ref="CQ23:CR23" si="226">CQ24+CQ25</f>
        <v>0</v>
      </c>
      <c r="CR23" s="24">
        <f t="shared" si="226"/>
        <v>0</v>
      </c>
      <c r="CS23" s="24"/>
      <c r="CT23" s="24">
        <f t="shared" ref="CT23:CU23" si="227">CT24+CT25</f>
        <v>0</v>
      </c>
      <c r="CU23" s="24">
        <f t="shared" si="227"/>
        <v>0</v>
      </c>
      <c r="CV23" s="24"/>
      <c r="CW23" s="24">
        <f t="shared" ref="CW23:CX23" si="228">CW24+CW25</f>
        <v>0</v>
      </c>
      <c r="CX23" s="24">
        <f t="shared" si="228"/>
        <v>0</v>
      </c>
      <c r="CY23" s="24"/>
      <c r="CZ23" s="24">
        <f t="shared" ref="CZ23:DA23" si="229">CZ24+CZ25</f>
        <v>0</v>
      </c>
      <c r="DA23" s="24">
        <f t="shared" si="229"/>
        <v>0</v>
      </c>
      <c r="DB23" s="24"/>
      <c r="DC23" s="24">
        <f t="shared" ref="DC23:DD23" si="230">DC24+DC25</f>
        <v>0</v>
      </c>
      <c r="DD23" s="24">
        <f t="shared" si="230"/>
        <v>0</v>
      </c>
      <c r="DE23" s="24"/>
      <c r="DF23" s="24">
        <f t="shared" ref="DF23:DG23" si="231">DF24+DF25</f>
        <v>0</v>
      </c>
      <c r="DG23" s="24">
        <f t="shared" si="231"/>
        <v>0</v>
      </c>
      <c r="DH23" s="24"/>
      <c r="DI23" s="24">
        <f t="shared" ref="DI23:DJ23" si="232">DI24+DI25</f>
        <v>0</v>
      </c>
      <c r="DJ23" s="24">
        <f t="shared" si="232"/>
        <v>0</v>
      </c>
      <c r="DK23" s="24"/>
      <c r="DL23" s="24">
        <f t="shared" ref="DL23:DM23" si="233">DL24+DL25</f>
        <v>0</v>
      </c>
      <c r="DM23" s="24">
        <f t="shared" si="233"/>
        <v>0</v>
      </c>
      <c r="DN23" s="24"/>
      <c r="DO23" s="24">
        <f t="shared" ref="DO23:DP23" si="234">DO24+DO25</f>
        <v>149514.266</v>
      </c>
      <c r="DP23" s="24">
        <f t="shared" si="234"/>
        <v>0</v>
      </c>
      <c r="DQ23" s="24">
        <f t="shared" ref="DQ23" si="235">DP23/DO23*100</f>
        <v>0</v>
      </c>
      <c r="DR23" s="24">
        <f t="shared" ref="DR23:DS23" si="236">DR24+DR25</f>
        <v>5536.9</v>
      </c>
      <c r="DS23" s="24">
        <f t="shared" si="236"/>
        <v>2857.4</v>
      </c>
      <c r="DT23" s="24">
        <f t="shared" ref="DT23" si="237">DS23/DR23*100</f>
        <v>51.606494608896682</v>
      </c>
      <c r="DU23" s="24">
        <f t="shared" ref="DU23:DV23" si="238">DU24+DU25</f>
        <v>0</v>
      </c>
      <c r="DV23" s="24">
        <f t="shared" si="238"/>
        <v>0</v>
      </c>
      <c r="DW23" s="24"/>
      <c r="DX23" s="24">
        <f t="shared" ref="DX23:DY23" si="239">DX24+DX25</f>
        <v>0</v>
      </c>
      <c r="DY23" s="24">
        <f t="shared" si="239"/>
        <v>0</v>
      </c>
      <c r="DZ23" s="24"/>
      <c r="EA23" s="24">
        <f t="shared" ref="EA23:ED23" si="240">EA24+EA25</f>
        <v>0</v>
      </c>
      <c r="EB23" s="24">
        <f t="shared" si="240"/>
        <v>0</v>
      </c>
      <c r="EC23" s="24"/>
      <c r="ED23" s="24">
        <f t="shared" si="240"/>
        <v>0</v>
      </c>
      <c r="EE23" s="24"/>
      <c r="EF23" s="23"/>
      <c r="EG23" s="24">
        <f t="shared" ref="EG23:EN23" si="241">EG24+EG25</f>
        <v>102.04080999999999</v>
      </c>
      <c r="EH23" s="24">
        <f t="shared" si="241"/>
        <v>102.04080999999999</v>
      </c>
      <c r="EI23" s="24">
        <f t="shared" ref="EI23" si="242">EH23/EG23*100</f>
        <v>100</v>
      </c>
      <c r="EJ23" s="24">
        <f t="shared" si="241"/>
        <v>100</v>
      </c>
      <c r="EK23" s="24">
        <f t="shared" si="241"/>
        <v>100</v>
      </c>
      <c r="EL23" s="24">
        <f t="shared" ref="EL23" si="243">EK23/EJ23*100</f>
        <v>100</v>
      </c>
      <c r="EM23" s="24">
        <f t="shared" si="241"/>
        <v>2.04081</v>
      </c>
      <c r="EN23" s="24">
        <f t="shared" si="241"/>
        <v>2.04081</v>
      </c>
      <c r="EO23" s="24">
        <f t="shared" ref="EO23" si="244">EN23/EM23*100</f>
        <v>100</v>
      </c>
      <c r="EP23" s="24">
        <f t="shared" ref="EP23:EQ23" si="245">EP24+EP25</f>
        <v>0</v>
      </c>
      <c r="EQ23" s="24">
        <f t="shared" si="245"/>
        <v>0</v>
      </c>
      <c r="ER23" s="24"/>
      <c r="ES23" s="24">
        <f t="shared" ref="ES23:ET23" si="246">ES24+ES25</f>
        <v>0</v>
      </c>
      <c r="ET23" s="24">
        <f t="shared" si="246"/>
        <v>0</v>
      </c>
      <c r="EU23" s="24"/>
      <c r="EV23" s="24">
        <f t="shared" ref="EV23:EW23" si="247">EV24+EV25</f>
        <v>0</v>
      </c>
      <c r="EW23" s="24">
        <f t="shared" si="247"/>
        <v>0</v>
      </c>
      <c r="EX23" s="24"/>
      <c r="EY23" s="24">
        <f t="shared" ref="EY23:EZ23" si="248">EY24+EY25</f>
        <v>111.12397</v>
      </c>
      <c r="EZ23" s="24">
        <f t="shared" si="248"/>
        <v>111.12397</v>
      </c>
      <c r="FA23" s="24">
        <f>EZ23/EY23*100</f>
        <v>100</v>
      </c>
      <c r="FB23" s="24">
        <f t="shared" ref="FB23:FC23" si="249">FB24+FB25</f>
        <v>9158.7574499999992</v>
      </c>
      <c r="FC23" s="24">
        <f t="shared" si="249"/>
        <v>4309.2252900000003</v>
      </c>
      <c r="FD23" s="24">
        <f t="shared" ref="FD23" si="250">FC23/FB23*100</f>
        <v>47.050326570227064</v>
      </c>
      <c r="FE23" s="24">
        <f t="shared" ref="FE23:FF23" si="251">FE24+FE25</f>
        <v>4732.9931900000001</v>
      </c>
      <c r="FF23" s="24">
        <f t="shared" si="251"/>
        <v>2069.6112499999999</v>
      </c>
      <c r="FG23" s="24">
        <f t="shared" ref="FG23" si="252">FF23/FE23*100</f>
        <v>43.727323638933861</v>
      </c>
      <c r="FH23" s="24">
        <f t="shared" ref="FH23:FI23" si="253">FH24+FH25</f>
        <v>0</v>
      </c>
      <c r="FI23" s="24">
        <f t="shared" si="253"/>
        <v>0</v>
      </c>
      <c r="FJ23" s="24"/>
      <c r="FK23" s="24">
        <f t="shared" ref="FK23:FL23" si="254">FK24+FK25</f>
        <v>0</v>
      </c>
      <c r="FL23" s="24">
        <f t="shared" si="254"/>
        <v>0</v>
      </c>
      <c r="FM23" s="24"/>
      <c r="FN23" s="24">
        <f t="shared" ref="FN23:FO23" si="255">FN24+FN25</f>
        <v>0</v>
      </c>
      <c r="FO23" s="24">
        <f t="shared" si="255"/>
        <v>0</v>
      </c>
      <c r="FP23" s="24"/>
      <c r="FQ23" s="24">
        <f t="shared" ref="FQ23:FR23" si="256">FQ24+FQ25</f>
        <v>0</v>
      </c>
      <c r="FR23" s="24">
        <f t="shared" si="256"/>
        <v>0</v>
      </c>
      <c r="FS23" s="24"/>
      <c r="FT23" s="24">
        <f t="shared" ref="FT23:FU23" si="257">FT24+FT25</f>
        <v>0</v>
      </c>
      <c r="FU23" s="24">
        <f t="shared" si="257"/>
        <v>0</v>
      </c>
      <c r="FV23" s="24"/>
      <c r="FW23" s="24">
        <f t="shared" ref="FW23:FX23" si="258">FW24+FW25</f>
        <v>1152.3409999999999</v>
      </c>
      <c r="FX23" s="24">
        <f t="shared" si="258"/>
        <v>875.03053</v>
      </c>
      <c r="FY23" s="24">
        <f t="shared" ref="FY23" si="259">FX23/FW23*100</f>
        <v>75.935033987335359</v>
      </c>
      <c r="FZ23" s="24">
        <f t="shared" ref="FZ23:GA23" si="260">FZ24+FZ25</f>
        <v>1544.14363</v>
      </c>
      <c r="GA23" s="24">
        <f t="shared" si="260"/>
        <v>1543.6831400000001</v>
      </c>
      <c r="GB23" s="24">
        <f t="shared" ref="GB23" si="261">GA23/FZ23*100</f>
        <v>99.9701782922875</v>
      </c>
      <c r="GC23" s="24">
        <f t="shared" ref="GC23:GD23" si="262">GC24+GC25</f>
        <v>1568.7476799999999</v>
      </c>
      <c r="GD23" s="24">
        <f t="shared" si="262"/>
        <v>0</v>
      </c>
      <c r="GE23" s="24">
        <f t="shared" ref="GE23" si="263">GD23/GC23*100</f>
        <v>0</v>
      </c>
      <c r="GF23" s="24">
        <f t="shared" ref="GF23:GG23" si="264">GF24+GF25</f>
        <v>0</v>
      </c>
      <c r="GG23" s="24">
        <f t="shared" si="264"/>
        <v>0</v>
      </c>
      <c r="GH23" s="24"/>
      <c r="GI23" s="24">
        <f t="shared" ref="GI23:GJ23" si="265">GI24+GI25</f>
        <v>0</v>
      </c>
      <c r="GJ23" s="24">
        <f t="shared" si="265"/>
        <v>0</v>
      </c>
      <c r="GK23" s="24"/>
      <c r="GL23" s="24">
        <f t="shared" ref="GL23:GM23" si="266">GL24+GL25</f>
        <v>0</v>
      </c>
      <c r="GM23" s="24">
        <f t="shared" si="266"/>
        <v>0</v>
      </c>
      <c r="GN23" s="24"/>
      <c r="GO23" s="24">
        <f t="shared" ref="GO23:GP23" si="267">GO24+GO25</f>
        <v>0</v>
      </c>
      <c r="GP23" s="24">
        <f t="shared" si="267"/>
        <v>0</v>
      </c>
      <c r="GQ23" s="24"/>
      <c r="GR23" s="24">
        <f t="shared" ref="GR23:GS23" si="268">GR24+GR25</f>
        <v>0</v>
      </c>
      <c r="GS23" s="24">
        <f t="shared" si="268"/>
        <v>0</v>
      </c>
      <c r="GT23" s="24"/>
      <c r="GU23" s="24">
        <f t="shared" ref="GU23:GV23" si="269">GU24+GU25</f>
        <v>0</v>
      </c>
      <c r="GV23" s="24">
        <f t="shared" si="269"/>
        <v>0</v>
      </c>
      <c r="GW23" s="24"/>
      <c r="GX23" s="24">
        <f t="shared" ref="GX23:GY23" si="270">GX24+GX25</f>
        <v>0</v>
      </c>
      <c r="GY23" s="24">
        <f t="shared" si="270"/>
        <v>0</v>
      </c>
      <c r="GZ23" s="24"/>
      <c r="HA23" s="24">
        <f t="shared" ref="HA23:HB23" si="271">HA24+HA25</f>
        <v>0</v>
      </c>
      <c r="HB23" s="24">
        <f t="shared" si="271"/>
        <v>0</v>
      </c>
      <c r="HC23" s="24"/>
    </row>
    <row r="24" spans="1:211">
      <c r="A24" s="20" t="s">
        <v>162</v>
      </c>
      <c r="B24" s="23">
        <f>E24+N24+Q24+T24+AC24+AL24+AO24+AX24+BG24+BJ24+BS24+CB24+CK24+CT24+DC24+DL24+DO24+DR24+DU24+ED24+EG24+EP24+ES24+EV24+EY24+FB24+FE24+FH24+FK24+FN24+FQ24+FT24+FW24+FZ24+GC24+GF24+GI24+GL24+GO24+GU24+GR24</f>
        <v>188059.91251999998</v>
      </c>
      <c r="C24" s="23">
        <f>F24+O24+R24+U24+AD24+AM24+AP24+AY24+BH24+BK24+BT24+CC24+CL24+CU24+DD24+DM24+DP24+DS24+DV24+EE24+EH24+EQ24+ET24+EW24+EZ24+FC24+FF24+FI24+FL24+FO24+FR24+FU24+FX24+GA24+GD24+GG24+GJ24+GM24+GP24+GV24+GS24</f>
        <v>23905.786770000002</v>
      </c>
      <c r="D24" s="23">
        <v>12.711792986428005</v>
      </c>
      <c r="E24" s="23">
        <v>1032.8802599999999</v>
      </c>
      <c r="F24" s="23">
        <v>1032.8802599999999</v>
      </c>
      <c r="G24" s="23">
        <v>100</v>
      </c>
      <c r="H24" s="23">
        <v>1022.55146</v>
      </c>
      <c r="I24" s="23">
        <v>1022.55146</v>
      </c>
      <c r="J24" s="23">
        <v>100</v>
      </c>
      <c r="K24" s="23">
        <v>10.328799999999999</v>
      </c>
      <c r="L24" s="23">
        <v>10.328799999999999</v>
      </c>
      <c r="M24" s="23">
        <v>100</v>
      </c>
      <c r="N24" s="23">
        <v>363.9</v>
      </c>
      <c r="O24" s="23">
        <v>363.9</v>
      </c>
      <c r="P24" s="23">
        <v>100</v>
      </c>
      <c r="Q24" s="23">
        <v>7493.049</v>
      </c>
      <c r="R24" s="23">
        <v>7493.04864</v>
      </c>
      <c r="S24" s="23">
        <v>99.999995195547228</v>
      </c>
      <c r="T24" s="23">
        <v>5748.7695300000005</v>
      </c>
      <c r="U24" s="23">
        <v>3147.8428800000002</v>
      </c>
      <c r="V24" s="23">
        <v>54.756811237134428</v>
      </c>
      <c r="W24" s="23">
        <v>4044.7609000000002</v>
      </c>
      <c r="X24" s="23">
        <v>2214.7820999999999</v>
      </c>
      <c r="Y24" s="23">
        <v>54.756811459485768</v>
      </c>
      <c r="Z24" s="23">
        <v>1704.00863</v>
      </c>
      <c r="AA24" s="23">
        <v>933.06078000000002</v>
      </c>
      <c r="AB24" s="23">
        <v>54.756810709344826</v>
      </c>
      <c r="AC24" s="23">
        <v>0</v>
      </c>
      <c r="AD24" s="23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>
        <v>0</v>
      </c>
      <c r="AP24" s="23">
        <v>0</v>
      </c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>
        <v>0</v>
      </c>
      <c r="BK24" s="23"/>
      <c r="BL24" s="23"/>
      <c r="BM24" s="23"/>
      <c r="BN24" s="23"/>
      <c r="BO24" s="23"/>
      <c r="BP24" s="23"/>
      <c r="BQ24" s="23"/>
      <c r="BR24" s="23"/>
      <c r="BS24" s="23">
        <v>0</v>
      </c>
      <c r="BT24" s="23">
        <v>0</v>
      </c>
      <c r="BU24" s="23"/>
      <c r="BV24" s="23"/>
      <c r="BW24" s="23"/>
      <c r="BX24" s="23"/>
      <c r="BY24" s="23"/>
      <c r="BZ24" s="23"/>
      <c r="CA24" s="23"/>
      <c r="CB24" s="23">
        <v>0</v>
      </c>
      <c r="CC24" s="23">
        <v>0</v>
      </c>
      <c r="CD24" s="23"/>
      <c r="CE24" s="23"/>
      <c r="CF24" s="23"/>
      <c r="CG24" s="23"/>
      <c r="CH24" s="23"/>
      <c r="CI24" s="23"/>
      <c r="CJ24" s="23"/>
      <c r="CK24" s="23">
        <v>0</v>
      </c>
      <c r="CL24" s="23">
        <v>0</v>
      </c>
      <c r="CM24" s="23"/>
      <c r="CN24" s="23"/>
      <c r="CO24" s="23"/>
      <c r="CP24" s="23"/>
      <c r="CQ24" s="23"/>
      <c r="CR24" s="23"/>
      <c r="CS24" s="23"/>
      <c r="CT24" s="23">
        <v>0</v>
      </c>
      <c r="CU24" s="23">
        <v>0</v>
      </c>
      <c r="CV24" s="23"/>
      <c r="CW24" s="23"/>
      <c r="CX24" s="23"/>
      <c r="CY24" s="23"/>
      <c r="CZ24" s="23"/>
      <c r="DA24" s="23"/>
      <c r="DB24" s="23"/>
      <c r="DC24" s="23">
        <v>0</v>
      </c>
      <c r="DD24" s="23">
        <v>0</v>
      </c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>
        <v>149514.266</v>
      </c>
      <c r="DP24" s="23">
        <v>0</v>
      </c>
      <c r="DQ24" s="23">
        <v>0</v>
      </c>
      <c r="DR24" s="23">
        <v>5536.9</v>
      </c>
      <c r="DS24" s="23">
        <v>2857.4</v>
      </c>
      <c r="DT24" s="23">
        <v>51.606494608896682</v>
      </c>
      <c r="DU24" s="23">
        <v>0</v>
      </c>
      <c r="DV24" s="23">
        <v>0</v>
      </c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>
        <v>102.04080999999999</v>
      </c>
      <c r="EH24" s="23">
        <v>102.04080999999999</v>
      </c>
      <c r="EI24" s="23">
        <v>100</v>
      </c>
      <c r="EJ24" s="23">
        <v>100</v>
      </c>
      <c r="EK24" s="23">
        <v>100</v>
      </c>
      <c r="EL24" s="23">
        <v>100</v>
      </c>
      <c r="EM24" s="23">
        <v>2.04081</v>
      </c>
      <c r="EN24" s="23">
        <v>2.04081</v>
      </c>
      <c r="EO24" s="23">
        <v>100</v>
      </c>
      <c r="EP24" s="23"/>
      <c r="EQ24" s="23"/>
      <c r="ER24" s="23"/>
      <c r="ES24" s="23"/>
      <c r="ET24" s="23"/>
      <c r="EU24" s="23"/>
      <c r="EV24" s="23"/>
      <c r="EW24" s="23"/>
      <c r="EX24" s="23"/>
      <c r="EY24" s="23">
        <v>111.12397</v>
      </c>
      <c r="EZ24" s="23">
        <v>111.12397</v>
      </c>
      <c r="FA24" s="23">
        <v>100</v>
      </c>
      <c r="FB24" s="23">
        <v>9158.7574499999992</v>
      </c>
      <c r="FC24" s="23">
        <v>4309.2252900000003</v>
      </c>
      <c r="FD24" s="23">
        <v>47.050326570227064</v>
      </c>
      <c r="FE24" s="23">
        <v>4732.9931900000001</v>
      </c>
      <c r="FF24" s="23">
        <v>2069.6112499999999</v>
      </c>
      <c r="FG24" s="23">
        <v>43.727323638933861</v>
      </c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>
        <v>1152.3409999999999</v>
      </c>
      <c r="FX24" s="23">
        <v>875.03053</v>
      </c>
      <c r="FY24" s="23">
        <v>75.935033987335359</v>
      </c>
      <c r="FZ24" s="23">
        <v>1544.14363</v>
      </c>
      <c r="GA24" s="23">
        <v>1543.6831400000001</v>
      </c>
      <c r="GB24" s="23">
        <v>99.9701782922875</v>
      </c>
      <c r="GC24" s="23">
        <v>1568.7476799999999</v>
      </c>
      <c r="GD24" s="23"/>
      <c r="GE24" s="23">
        <v>0</v>
      </c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>
        <v>0</v>
      </c>
      <c r="GV24" s="23"/>
      <c r="GW24" s="23"/>
      <c r="GX24" s="23"/>
      <c r="GY24" s="23"/>
      <c r="GZ24" s="23"/>
      <c r="HA24" s="23"/>
      <c r="HB24" s="23"/>
      <c r="HC24" s="23"/>
    </row>
    <row r="25" spans="1:211" s="61" customFormat="1">
      <c r="A25" s="22" t="s">
        <v>192</v>
      </c>
      <c r="B25" s="24">
        <f>SUM(B26:B32)</f>
        <v>1399.89499</v>
      </c>
      <c r="C25" s="24">
        <f>SUM(C26:C32)</f>
        <v>0</v>
      </c>
      <c r="D25" s="24">
        <v>0</v>
      </c>
      <c r="E25" s="24">
        <f>SUM(E26:E32)</f>
        <v>0</v>
      </c>
      <c r="F25" s="24">
        <f>SUM(F26:F32)</f>
        <v>0</v>
      </c>
      <c r="G25" s="23"/>
      <c r="H25" s="24">
        <f>SUM(H26:H32)</f>
        <v>0</v>
      </c>
      <c r="I25" s="24">
        <f>SUM(I26:I32)</f>
        <v>0</v>
      </c>
      <c r="J25" s="23"/>
      <c r="K25" s="24">
        <f>SUM(K26:K32)</f>
        <v>0</v>
      </c>
      <c r="L25" s="24">
        <f>SUM(L26:L32)</f>
        <v>0</v>
      </c>
      <c r="M25" s="23"/>
      <c r="N25" s="24">
        <f>SUM(N26:N32)</f>
        <v>0</v>
      </c>
      <c r="O25" s="24">
        <f>SUM(O26:O32)</f>
        <v>0</v>
      </c>
      <c r="P25" s="23"/>
      <c r="Q25" s="24">
        <f>SUM(Q26:Q32)</f>
        <v>0</v>
      </c>
      <c r="R25" s="24">
        <f>SUM(R26:R32)</f>
        <v>0</v>
      </c>
      <c r="S25" s="23"/>
      <c r="T25" s="24">
        <f>SUM(T26:T32)</f>
        <v>0</v>
      </c>
      <c r="U25" s="24">
        <f>SUM(U26:U32)</f>
        <v>0</v>
      </c>
      <c r="V25" s="23"/>
      <c r="W25" s="24">
        <f>SUM(W26:W32)</f>
        <v>0</v>
      </c>
      <c r="X25" s="24">
        <f>SUM(X26:X32)</f>
        <v>0</v>
      </c>
      <c r="Y25" s="23"/>
      <c r="Z25" s="24">
        <f>SUM(Z26:Z32)</f>
        <v>0</v>
      </c>
      <c r="AA25" s="24">
        <f>SUM(AA26:AA32)</f>
        <v>0</v>
      </c>
      <c r="AB25" s="23"/>
      <c r="AC25" s="24">
        <f>SUM(AC26:AC32)</f>
        <v>0</v>
      </c>
      <c r="AD25" s="24">
        <f>SUM(AD26:AD32)</f>
        <v>0</v>
      </c>
      <c r="AE25" s="23"/>
      <c r="AF25" s="24">
        <f>SUM(AF26:AF32)</f>
        <v>0</v>
      </c>
      <c r="AG25" s="24">
        <f>SUM(AG26:AG32)</f>
        <v>0</v>
      </c>
      <c r="AH25" s="23"/>
      <c r="AI25" s="24">
        <f>SUM(AI26:AI32)</f>
        <v>0</v>
      </c>
      <c r="AJ25" s="24">
        <f>SUM(AJ26:AJ32)</f>
        <v>0</v>
      </c>
      <c r="AK25" s="23"/>
      <c r="AL25" s="24">
        <v>0</v>
      </c>
      <c r="AM25" s="24">
        <v>0</v>
      </c>
      <c r="AN25" s="23"/>
      <c r="AO25" s="24">
        <v>0</v>
      </c>
      <c r="AP25" s="24">
        <v>0</v>
      </c>
      <c r="AQ25" s="23"/>
      <c r="AR25" s="24">
        <v>0</v>
      </c>
      <c r="AS25" s="24">
        <v>0</v>
      </c>
      <c r="AT25" s="23"/>
      <c r="AU25" s="24">
        <v>0</v>
      </c>
      <c r="AV25" s="24">
        <v>0</v>
      </c>
      <c r="AW25" s="23"/>
      <c r="AX25" s="24">
        <f>SUM(AX26:AX32)</f>
        <v>1054.90699</v>
      </c>
      <c r="AY25" s="24">
        <f>SUM(AY26:AY32)</f>
        <v>0</v>
      </c>
      <c r="AZ25" s="24">
        <v>0</v>
      </c>
      <c r="BA25" s="24">
        <f>SUM(BA26:BA32)</f>
        <v>1033.8088399999999</v>
      </c>
      <c r="BB25" s="24">
        <f>SUM(BB26:BB32)</f>
        <v>0</v>
      </c>
      <c r="BC25" s="24">
        <v>0</v>
      </c>
      <c r="BD25" s="24">
        <f>SUM(BD26:BD32)</f>
        <v>21.09815</v>
      </c>
      <c r="BE25" s="24">
        <f>SUM(BE26:BE32)</f>
        <v>0</v>
      </c>
      <c r="BF25" s="24">
        <v>0</v>
      </c>
      <c r="BG25" s="24">
        <v>0</v>
      </c>
      <c r="BH25" s="24">
        <v>0</v>
      </c>
      <c r="BI25" s="24"/>
      <c r="BJ25" s="24">
        <f>SUM(BJ26:BJ32)</f>
        <v>344.988</v>
      </c>
      <c r="BK25" s="24">
        <f>SUM(BK26:BK32)</f>
        <v>0</v>
      </c>
      <c r="BL25" s="24">
        <v>0</v>
      </c>
      <c r="BM25" s="24">
        <f>SUM(BM26:BM32)</f>
        <v>344.988</v>
      </c>
      <c r="BN25" s="24">
        <f>SUM(BN26:BN32)</f>
        <v>0</v>
      </c>
      <c r="BO25" s="24">
        <v>0</v>
      </c>
      <c r="BP25" s="24">
        <f>SUM(BP26:BP32)</f>
        <v>0</v>
      </c>
      <c r="BQ25" s="24">
        <f>SUM(BQ26:BQ32)</f>
        <v>0</v>
      </c>
      <c r="BR25" s="24"/>
      <c r="BS25" s="24">
        <f>SUM(BS26:BS32)</f>
        <v>0</v>
      </c>
      <c r="BT25" s="24">
        <f>SUM(BT26:BT32)</f>
        <v>0</v>
      </c>
      <c r="BU25" s="24"/>
      <c r="BV25" s="24">
        <f>SUM(BV26:BV32)</f>
        <v>0</v>
      </c>
      <c r="BW25" s="24">
        <f>SUM(BW26:BW32)</f>
        <v>0</v>
      </c>
      <c r="BX25" s="24"/>
      <c r="BY25" s="24">
        <f>SUM(BY26:BY32)</f>
        <v>0</v>
      </c>
      <c r="BZ25" s="24">
        <f>SUM(BZ26:BZ32)</f>
        <v>0</v>
      </c>
      <c r="CA25" s="24"/>
      <c r="CB25" s="24">
        <f>SUM(CB26:CB32)</f>
        <v>0</v>
      </c>
      <c r="CC25" s="24">
        <f>SUM(CC26:CC32)</f>
        <v>0</v>
      </c>
      <c r="CD25" s="24"/>
      <c r="CE25" s="24">
        <f>SUM(CE26:CE32)</f>
        <v>0</v>
      </c>
      <c r="CF25" s="24">
        <f>SUM(CF26:CF32)</f>
        <v>0</v>
      </c>
      <c r="CG25" s="24"/>
      <c r="CH25" s="24">
        <f>SUM(CH26:CH32)</f>
        <v>0</v>
      </c>
      <c r="CI25" s="24">
        <f>SUM(CI26:CI32)</f>
        <v>0</v>
      </c>
      <c r="CJ25" s="24"/>
      <c r="CK25" s="24">
        <f>SUM(CK26:CK32)</f>
        <v>0</v>
      </c>
      <c r="CL25" s="24">
        <f>SUM(CL26:CL32)</f>
        <v>0</v>
      </c>
      <c r="CM25" s="24"/>
      <c r="CN25" s="24">
        <f>SUM(CN26:CN32)</f>
        <v>0</v>
      </c>
      <c r="CO25" s="24">
        <f>SUM(CO26:CO32)</f>
        <v>0</v>
      </c>
      <c r="CP25" s="24"/>
      <c r="CQ25" s="24">
        <v>0</v>
      </c>
      <c r="CR25" s="24">
        <v>0</v>
      </c>
      <c r="CS25" s="24"/>
      <c r="CT25" s="24">
        <v>0</v>
      </c>
      <c r="CU25" s="24">
        <v>0</v>
      </c>
      <c r="CV25" s="24"/>
      <c r="CW25" s="24">
        <v>0</v>
      </c>
      <c r="CX25" s="24">
        <v>0</v>
      </c>
      <c r="CY25" s="24"/>
      <c r="CZ25" s="24">
        <v>0</v>
      </c>
      <c r="DA25" s="24">
        <v>0</v>
      </c>
      <c r="DB25" s="24"/>
      <c r="DC25" s="24">
        <v>0</v>
      </c>
      <c r="DD25" s="24">
        <v>0</v>
      </c>
      <c r="DE25" s="24"/>
      <c r="DF25" s="24">
        <v>0</v>
      </c>
      <c r="DG25" s="24">
        <v>0</v>
      </c>
      <c r="DH25" s="24"/>
      <c r="DI25" s="24">
        <v>0</v>
      </c>
      <c r="DJ25" s="24">
        <v>0</v>
      </c>
      <c r="DK25" s="24"/>
      <c r="DL25" s="24">
        <v>0</v>
      </c>
      <c r="DM25" s="24">
        <v>0</v>
      </c>
      <c r="DN25" s="24"/>
      <c r="DO25" s="24">
        <v>0</v>
      </c>
      <c r="DP25" s="24">
        <v>0</v>
      </c>
      <c r="DQ25" s="24"/>
      <c r="DR25" s="24">
        <v>0</v>
      </c>
      <c r="DS25" s="24">
        <v>0</v>
      </c>
      <c r="DT25" s="24"/>
      <c r="DU25" s="24">
        <v>0</v>
      </c>
      <c r="DV25" s="24">
        <v>0</v>
      </c>
      <c r="DW25" s="24"/>
      <c r="DX25" s="24">
        <v>0</v>
      </c>
      <c r="DY25" s="24">
        <v>0</v>
      </c>
      <c r="DZ25" s="24"/>
      <c r="EA25" s="24">
        <v>0</v>
      </c>
      <c r="EB25" s="24">
        <v>0</v>
      </c>
      <c r="EC25" s="24"/>
      <c r="ED25" s="24">
        <v>0</v>
      </c>
      <c r="EE25" s="24"/>
      <c r="EF25" s="23"/>
      <c r="EG25" s="24">
        <v>0</v>
      </c>
      <c r="EH25" s="24">
        <v>0</v>
      </c>
      <c r="EI25" s="24"/>
      <c r="EJ25" s="24">
        <v>0</v>
      </c>
      <c r="EK25" s="24">
        <v>0</v>
      </c>
      <c r="EL25" s="24"/>
      <c r="EM25" s="24">
        <v>0</v>
      </c>
      <c r="EN25" s="24">
        <v>0</v>
      </c>
      <c r="EO25" s="24"/>
      <c r="EP25" s="24">
        <v>0</v>
      </c>
      <c r="EQ25" s="24">
        <v>0</v>
      </c>
      <c r="ER25" s="24"/>
      <c r="ES25" s="24">
        <v>0</v>
      </c>
      <c r="ET25" s="24">
        <v>0</v>
      </c>
      <c r="EU25" s="24"/>
      <c r="EV25" s="24">
        <v>0</v>
      </c>
      <c r="EW25" s="24">
        <v>0</v>
      </c>
      <c r="EX25" s="24"/>
      <c r="EY25" s="24">
        <v>0</v>
      </c>
      <c r="EZ25" s="24">
        <v>0</v>
      </c>
      <c r="FA25" s="24"/>
      <c r="FB25" s="24">
        <v>0</v>
      </c>
      <c r="FC25" s="24">
        <v>0</v>
      </c>
      <c r="FD25" s="24"/>
      <c r="FE25" s="24">
        <v>0</v>
      </c>
      <c r="FF25" s="24">
        <v>0</v>
      </c>
      <c r="FG25" s="24"/>
      <c r="FH25" s="24">
        <v>0</v>
      </c>
      <c r="FI25" s="24">
        <v>0</v>
      </c>
      <c r="FJ25" s="24"/>
      <c r="FK25" s="24">
        <v>0</v>
      </c>
      <c r="FL25" s="24">
        <v>0</v>
      </c>
      <c r="FM25" s="24"/>
      <c r="FN25" s="24">
        <v>0</v>
      </c>
      <c r="FO25" s="24">
        <v>0</v>
      </c>
      <c r="FP25" s="24"/>
      <c r="FQ25" s="24">
        <v>0</v>
      </c>
      <c r="FR25" s="24">
        <v>0</v>
      </c>
      <c r="FS25" s="24"/>
      <c r="FT25" s="24">
        <v>0</v>
      </c>
      <c r="FU25" s="24">
        <v>0</v>
      </c>
      <c r="FV25" s="24"/>
      <c r="FW25" s="24">
        <v>0</v>
      </c>
      <c r="FX25" s="24">
        <v>0</v>
      </c>
      <c r="FY25" s="24"/>
      <c r="FZ25" s="24">
        <v>0</v>
      </c>
      <c r="GA25" s="24">
        <v>0</v>
      </c>
      <c r="GB25" s="24"/>
      <c r="GC25" s="24">
        <v>0</v>
      </c>
      <c r="GD25" s="24">
        <v>0</v>
      </c>
      <c r="GE25" s="24"/>
      <c r="GF25" s="24">
        <v>0</v>
      </c>
      <c r="GG25" s="24">
        <v>0</v>
      </c>
      <c r="GH25" s="24"/>
      <c r="GI25" s="24">
        <v>0</v>
      </c>
      <c r="GJ25" s="24">
        <v>0</v>
      </c>
      <c r="GK25" s="24"/>
      <c r="GL25" s="24">
        <v>0</v>
      </c>
      <c r="GM25" s="24">
        <v>0</v>
      </c>
      <c r="GN25" s="24"/>
      <c r="GO25" s="24">
        <v>0</v>
      </c>
      <c r="GP25" s="24">
        <v>0</v>
      </c>
      <c r="GQ25" s="24"/>
      <c r="GR25" s="24">
        <v>0</v>
      </c>
      <c r="GS25" s="24">
        <v>0</v>
      </c>
      <c r="GT25" s="24"/>
      <c r="GU25" s="24">
        <v>0</v>
      </c>
      <c r="GV25" s="24">
        <v>0</v>
      </c>
      <c r="GW25" s="24"/>
      <c r="GX25" s="24">
        <v>0</v>
      </c>
      <c r="GY25" s="24">
        <v>0</v>
      </c>
      <c r="GZ25" s="24"/>
      <c r="HA25" s="24">
        <v>0</v>
      </c>
      <c r="HB25" s="24">
        <v>0</v>
      </c>
      <c r="HC25" s="24"/>
    </row>
    <row r="26" spans="1:211">
      <c r="A26" s="20" t="s">
        <v>73</v>
      </c>
      <c r="B26" s="23">
        <f t="shared" ref="B26:B32" si="272">E26+N26+Q26+T26+AC26+AL26+AO26+AX26+BG26+BJ26+BS26+CB26+CK26+CT26+DC26+DL26+DO26+DR26+DU26+ED26+EG26+EP26+ES26+EV26+EY26+FB26+FE26+FH26+FK26+FN26+FQ26+FT26+FW26+FZ26+GC26+GF26+GI26+GL26+GO26+GU26+GR26</f>
        <v>401.86932999999999</v>
      </c>
      <c r="C26" s="23">
        <f t="shared" ref="C26:C32" si="273">F26+O26+R26+U26+AD26+AM26+AP26+AY26+BH26+BK26+BT26+CC26+CL26+CU26+DD26+DM26+DP26+DS26+DV26+EE26+EH26+EQ26+ET26+EW26+EZ26+FC26+FF26+FI26+FL26+FO26+FR26+FU26+FX26+GA26+GD26+GG26+GJ26+GM26+GP26+GV26+GS26</f>
        <v>0</v>
      </c>
      <c r="D26" s="23">
        <v>0</v>
      </c>
      <c r="E26" s="23">
        <v>0</v>
      </c>
      <c r="F26" s="23"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v>0</v>
      </c>
      <c r="U26" s="23">
        <v>0</v>
      </c>
      <c r="V26" s="23"/>
      <c r="W26" s="23"/>
      <c r="X26" s="23"/>
      <c r="Y26" s="23"/>
      <c r="Z26" s="23"/>
      <c r="AA26" s="23"/>
      <c r="AB26" s="23"/>
      <c r="AC26" s="23">
        <v>0</v>
      </c>
      <c r="AD26" s="23">
        <v>0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>
        <v>0</v>
      </c>
      <c r="AP26" s="23">
        <v>0</v>
      </c>
      <c r="AQ26" s="23"/>
      <c r="AR26" s="23"/>
      <c r="AS26" s="23"/>
      <c r="AT26" s="23"/>
      <c r="AU26" s="23"/>
      <c r="AV26" s="23"/>
      <c r="AW26" s="23"/>
      <c r="AX26" s="23">
        <v>401.86932999999999</v>
      </c>
      <c r="AY26" s="23">
        <v>0</v>
      </c>
      <c r="AZ26" s="23">
        <v>0</v>
      </c>
      <c r="BA26" s="23">
        <v>393.83193999999997</v>
      </c>
      <c r="BB26" s="23">
        <v>0</v>
      </c>
      <c r="BC26" s="23">
        <v>0</v>
      </c>
      <c r="BD26" s="23">
        <v>8.0373900000000003</v>
      </c>
      <c r="BE26" s="23">
        <v>0</v>
      </c>
      <c r="BF26" s="23">
        <v>0</v>
      </c>
      <c r="BG26" s="23"/>
      <c r="BH26" s="23"/>
      <c r="BI26" s="23"/>
      <c r="BJ26" s="23">
        <v>0</v>
      </c>
      <c r="BK26" s="23"/>
      <c r="BL26" s="23"/>
      <c r="BM26" s="23"/>
      <c r="BN26" s="23"/>
      <c r="BO26" s="23"/>
      <c r="BP26" s="23"/>
      <c r="BQ26" s="23"/>
      <c r="BR26" s="23"/>
      <c r="BS26" s="23">
        <v>0</v>
      </c>
      <c r="BT26" s="23">
        <v>0</v>
      </c>
      <c r="BU26" s="23"/>
      <c r="BV26" s="23"/>
      <c r="BW26" s="23"/>
      <c r="BX26" s="23"/>
      <c r="BY26" s="23"/>
      <c r="BZ26" s="23"/>
      <c r="CA26" s="23"/>
      <c r="CB26" s="23">
        <v>0</v>
      </c>
      <c r="CC26" s="23">
        <v>0</v>
      </c>
      <c r="CD26" s="23"/>
      <c r="CE26" s="23"/>
      <c r="CF26" s="23"/>
      <c r="CG26" s="23"/>
      <c r="CH26" s="23"/>
      <c r="CI26" s="23"/>
      <c r="CJ26" s="23"/>
      <c r="CK26" s="23">
        <v>0</v>
      </c>
      <c r="CL26" s="23">
        <v>0</v>
      </c>
      <c r="CM26" s="23"/>
      <c r="CN26" s="23"/>
      <c r="CO26" s="23"/>
      <c r="CP26" s="23"/>
      <c r="CQ26" s="23"/>
      <c r="CR26" s="23"/>
      <c r="CS26" s="23"/>
      <c r="CT26" s="23">
        <v>0</v>
      </c>
      <c r="CU26" s="23">
        <v>0</v>
      </c>
      <c r="CV26" s="23"/>
      <c r="CW26" s="23"/>
      <c r="CX26" s="23"/>
      <c r="CY26" s="23"/>
      <c r="CZ26" s="23"/>
      <c r="DA26" s="23"/>
      <c r="DB26" s="23"/>
      <c r="DC26" s="23">
        <v>0</v>
      </c>
      <c r="DD26" s="23">
        <v>0</v>
      </c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>
        <v>0</v>
      </c>
      <c r="DV26" s="23">
        <v>0</v>
      </c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>
        <v>0</v>
      </c>
      <c r="GV26" s="23"/>
      <c r="GW26" s="23"/>
      <c r="GX26" s="23"/>
      <c r="GY26" s="23"/>
      <c r="GZ26" s="23"/>
      <c r="HA26" s="23"/>
      <c r="HB26" s="23"/>
      <c r="HC26" s="23"/>
    </row>
    <row r="27" spans="1:211">
      <c r="A27" s="20" t="s">
        <v>62</v>
      </c>
      <c r="B27" s="23">
        <f t="shared" si="272"/>
        <v>653.03765999999996</v>
      </c>
      <c r="C27" s="23">
        <f t="shared" si="273"/>
        <v>0</v>
      </c>
      <c r="D27" s="23">
        <v>0</v>
      </c>
      <c r="E27" s="23">
        <v>0</v>
      </c>
      <c r="F27" s="23"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>
        <v>0</v>
      </c>
      <c r="U27" s="23">
        <v>0</v>
      </c>
      <c r="V27" s="23"/>
      <c r="W27" s="23"/>
      <c r="X27" s="23"/>
      <c r="Y27" s="23"/>
      <c r="Z27" s="23"/>
      <c r="AA27" s="23"/>
      <c r="AB27" s="23"/>
      <c r="AC27" s="23">
        <v>0</v>
      </c>
      <c r="AD27" s="23">
        <v>0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>
        <v>0</v>
      </c>
      <c r="AP27" s="23">
        <v>0</v>
      </c>
      <c r="AQ27" s="23"/>
      <c r="AR27" s="23"/>
      <c r="AS27" s="23"/>
      <c r="AT27" s="23"/>
      <c r="AU27" s="23"/>
      <c r="AV27" s="23"/>
      <c r="AW27" s="23"/>
      <c r="AX27" s="23">
        <v>653.03765999999996</v>
      </c>
      <c r="AY27" s="23">
        <v>0</v>
      </c>
      <c r="AZ27" s="23">
        <v>0</v>
      </c>
      <c r="BA27" s="23">
        <v>639.9769</v>
      </c>
      <c r="BB27" s="23">
        <v>0</v>
      </c>
      <c r="BC27" s="23">
        <v>0</v>
      </c>
      <c r="BD27" s="23">
        <v>13.06076</v>
      </c>
      <c r="BE27" s="23">
        <v>0</v>
      </c>
      <c r="BF27" s="23">
        <v>0</v>
      </c>
      <c r="BG27" s="23"/>
      <c r="BH27" s="23"/>
      <c r="BI27" s="23"/>
      <c r="BJ27" s="23">
        <v>0</v>
      </c>
      <c r="BK27" s="23"/>
      <c r="BL27" s="23"/>
      <c r="BM27" s="23"/>
      <c r="BN27" s="23"/>
      <c r="BO27" s="23"/>
      <c r="BP27" s="23"/>
      <c r="BQ27" s="23"/>
      <c r="BR27" s="23"/>
      <c r="BS27" s="23">
        <v>0</v>
      </c>
      <c r="BT27" s="23">
        <v>0</v>
      </c>
      <c r="BU27" s="23"/>
      <c r="BV27" s="23"/>
      <c r="BW27" s="23"/>
      <c r="BX27" s="23"/>
      <c r="BY27" s="23"/>
      <c r="BZ27" s="23"/>
      <c r="CA27" s="23"/>
      <c r="CB27" s="23">
        <v>0</v>
      </c>
      <c r="CC27" s="23">
        <v>0</v>
      </c>
      <c r="CD27" s="23"/>
      <c r="CE27" s="23"/>
      <c r="CF27" s="23"/>
      <c r="CG27" s="23"/>
      <c r="CH27" s="23"/>
      <c r="CI27" s="23"/>
      <c r="CJ27" s="23"/>
      <c r="CK27" s="23">
        <v>0</v>
      </c>
      <c r="CL27" s="23">
        <v>0</v>
      </c>
      <c r="CM27" s="23"/>
      <c r="CN27" s="23"/>
      <c r="CO27" s="23"/>
      <c r="CP27" s="23"/>
      <c r="CQ27" s="23"/>
      <c r="CR27" s="23"/>
      <c r="CS27" s="23"/>
      <c r="CT27" s="23">
        <v>0</v>
      </c>
      <c r="CU27" s="23">
        <v>0</v>
      </c>
      <c r="CV27" s="23"/>
      <c r="CW27" s="23"/>
      <c r="CX27" s="23"/>
      <c r="CY27" s="23"/>
      <c r="CZ27" s="23"/>
      <c r="DA27" s="23"/>
      <c r="DB27" s="23"/>
      <c r="DC27" s="23">
        <v>0</v>
      </c>
      <c r="DD27" s="23">
        <v>0</v>
      </c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>
        <v>0</v>
      </c>
      <c r="DV27" s="23">
        <v>0</v>
      </c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>
        <v>0</v>
      </c>
      <c r="GV27" s="23"/>
      <c r="GW27" s="23"/>
      <c r="GX27" s="23"/>
      <c r="GY27" s="23"/>
      <c r="GZ27" s="23"/>
      <c r="HA27" s="23"/>
      <c r="HB27" s="23"/>
      <c r="HC27" s="23"/>
    </row>
    <row r="28" spans="1:211">
      <c r="A28" s="20" t="s">
        <v>127</v>
      </c>
      <c r="B28" s="23">
        <f t="shared" si="272"/>
        <v>0</v>
      </c>
      <c r="C28" s="23">
        <f t="shared" si="273"/>
        <v>0</v>
      </c>
      <c r="D28" s="23"/>
      <c r="E28" s="23">
        <v>0</v>
      </c>
      <c r="F28" s="23"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>
        <v>0</v>
      </c>
      <c r="U28" s="23">
        <v>0</v>
      </c>
      <c r="V28" s="23"/>
      <c r="W28" s="23"/>
      <c r="X28" s="23"/>
      <c r="Y28" s="23"/>
      <c r="Z28" s="23"/>
      <c r="AA28" s="23"/>
      <c r="AB28" s="23"/>
      <c r="AC28" s="23">
        <v>0</v>
      </c>
      <c r="AD28" s="23">
        <v>0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>
        <v>0</v>
      </c>
      <c r="AP28" s="23">
        <v>0</v>
      </c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>
        <v>0</v>
      </c>
      <c r="BK28" s="23"/>
      <c r="BL28" s="23"/>
      <c r="BM28" s="23"/>
      <c r="BN28" s="23"/>
      <c r="BO28" s="23"/>
      <c r="BP28" s="23"/>
      <c r="BQ28" s="23"/>
      <c r="BR28" s="23"/>
      <c r="BS28" s="23">
        <v>0</v>
      </c>
      <c r="BT28" s="23">
        <v>0</v>
      </c>
      <c r="BU28" s="23"/>
      <c r="BV28" s="23"/>
      <c r="BW28" s="23"/>
      <c r="BX28" s="23"/>
      <c r="BY28" s="23"/>
      <c r="BZ28" s="23"/>
      <c r="CA28" s="23"/>
      <c r="CB28" s="23">
        <v>0</v>
      </c>
      <c r="CC28" s="23">
        <v>0</v>
      </c>
      <c r="CD28" s="23"/>
      <c r="CE28" s="23"/>
      <c r="CF28" s="23"/>
      <c r="CG28" s="23"/>
      <c r="CH28" s="23"/>
      <c r="CI28" s="23"/>
      <c r="CJ28" s="23"/>
      <c r="CK28" s="23">
        <v>0</v>
      </c>
      <c r="CL28" s="23">
        <v>0</v>
      </c>
      <c r="CM28" s="23"/>
      <c r="CN28" s="23"/>
      <c r="CO28" s="23"/>
      <c r="CP28" s="23"/>
      <c r="CQ28" s="23"/>
      <c r="CR28" s="23"/>
      <c r="CS28" s="23"/>
      <c r="CT28" s="23">
        <v>0</v>
      </c>
      <c r="CU28" s="23">
        <v>0</v>
      </c>
      <c r="CV28" s="23"/>
      <c r="CW28" s="23"/>
      <c r="CX28" s="23"/>
      <c r="CY28" s="23"/>
      <c r="CZ28" s="23"/>
      <c r="DA28" s="23"/>
      <c r="DB28" s="23"/>
      <c r="DC28" s="23">
        <v>0</v>
      </c>
      <c r="DD28" s="23">
        <v>0</v>
      </c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>
        <v>0</v>
      </c>
      <c r="DV28" s="23">
        <v>0</v>
      </c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>
        <v>0</v>
      </c>
      <c r="GV28" s="23"/>
      <c r="GW28" s="23"/>
      <c r="GX28" s="23"/>
      <c r="GY28" s="23"/>
      <c r="GZ28" s="23"/>
      <c r="HA28" s="23"/>
      <c r="HB28" s="23"/>
      <c r="HC28" s="23"/>
    </row>
    <row r="29" spans="1:211">
      <c r="A29" s="20" t="s">
        <v>82</v>
      </c>
      <c r="B29" s="23">
        <f t="shared" si="272"/>
        <v>0</v>
      </c>
      <c r="C29" s="23">
        <f t="shared" si="273"/>
        <v>0</v>
      </c>
      <c r="D29" s="23"/>
      <c r="E29" s="23">
        <v>0</v>
      </c>
      <c r="F29" s="23"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>
        <v>0</v>
      </c>
      <c r="U29" s="23">
        <v>0</v>
      </c>
      <c r="V29" s="23"/>
      <c r="W29" s="23"/>
      <c r="X29" s="23"/>
      <c r="Y29" s="23"/>
      <c r="Z29" s="23"/>
      <c r="AA29" s="23"/>
      <c r="AB29" s="23"/>
      <c r="AC29" s="23">
        <v>0</v>
      </c>
      <c r="AD29" s="23">
        <v>0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>
        <v>0</v>
      </c>
      <c r="AP29" s="23">
        <v>0</v>
      </c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0</v>
      </c>
      <c r="BK29" s="23"/>
      <c r="BL29" s="23"/>
      <c r="BM29" s="23"/>
      <c r="BN29" s="23"/>
      <c r="BO29" s="23"/>
      <c r="BP29" s="23"/>
      <c r="BQ29" s="23"/>
      <c r="BR29" s="23"/>
      <c r="BS29" s="23">
        <v>0</v>
      </c>
      <c r="BT29" s="23">
        <v>0</v>
      </c>
      <c r="BU29" s="23"/>
      <c r="BV29" s="23"/>
      <c r="BW29" s="23"/>
      <c r="BX29" s="23"/>
      <c r="BY29" s="23"/>
      <c r="BZ29" s="23"/>
      <c r="CA29" s="23"/>
      <c r="CB29" s="23">
        <v>0</v>
      </c>
      <c r="CC29" s="23">
        <v>0</v>
      </c>
      <c r="CD29" s="23"/>
      <c r="CE29" s="23"/>
      <c r="CF29" s="23"/>
      <c r="CG29" s="23"/>
      <c r="CH29" s="23"/>
      <c r="CI29" s="23"/>
      <c r="CJ29" s="23"/>
      <c r="CK29" s="23">
        <v>0</v>
      </c>
      <c r="CL29" s="23">
        <v>0</v>
      </c>
      <c r="CM29" s="23"/>
      <c r="CN29" s="23"/>
      <c r="CO29" s="23"/>
      <c r="CP29" s="23"/>
      <c r="CQ29" s="23"/>
      <c r="CR29" s="23"/>
      <c r="CS29" s="23"/>
      <c r="CT29" s="23">
        <v>0</v>
      </c>
      <c r="CU29" s="23">
        <v>0</v>
      </c>
      <c r="CV29" s="23"/>
      <c r="CW29" s="23"/>
      <c r="CX29" s="23"/>
      <c r="CY29" s="23"/>
      <c r="CZ29" s="23"/>
      <c r="DA29" s="23"/>
      <c r="DB29" s="23"/>
      <c r="DC29" s="23">
        <v>0</v>
      </c>
      <c r="DD29" s="23">
        <v>0</v>
      </c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>
        <v>0</v>
      </c>
      <c r="DV29" s="23">
        <v>0</v>
      </c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>
        <v>0</v>
      </c>
      <c r="GV29" s="23"/>
      <c r="GW29" s="23"/>
      <c r="GX29" s="23"/>
      <c r="GY29" s="23"/>
      <c r="GZ29" s="23"/>
      <c r="HA29" s="23"/>
      <c r="HB29" s="23"/>
      <c r="HC29" s="23"/>
    </row>
    <row r="30" spans="1:211">
      <c r="A30" s="20" t="s">
        <v>87</v>
      </c>
      <c r="B30" s="23">
        <f t="shared" si="272"/>
        <v>0</v>
      </c>
      <c r="C30" s="23">
        <f t="shared" si="273"/>
        <v>0</v>
      </c>
      <c r="D30" s="23"/>
      <c r="E30" s="23">
        <v>0</v>
      </c>
      <c r="F30" s="23"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>
        <v>0</v>
      </c>
      <c r="U30" s="23">
        <v>0</v>
      </c>
      <c r="V30" s="23"/>
      <c r="W30" s="23"/>
      <c r="X30" s="23"/>
      <c r="Y30" s="23"/>
      <c r="Z30" s="23"/>
      <c r="AA30" s="23"/>
      <c r="AB30" s="23"/>
      <c r="AC30" s="23">
        <v>0</v>
      </c>
      <c r="AD30" s="23">
        <v>0</v>
      </c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>
        <v>0</v>
      </c>
      <c r="AP30" s="23">
        <v>0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>
        <v>0</v>
      </c>
      <c r="BK30" s="23"/>
      <c r="BL30" s="23"/>
      <c r="BM30" s="23"/>
      <c r="BN30" s="23"/>
      <c r="BO30" s="23"/>
      <c r="BP30" s="23"/>
      <c r="BQ30" s="23"/>
      <c r="BR30" s="23"/>
      <c r="BS30" s="23">
        <v>0</v>
      </c>
      <c r="BT30" s="23">
        <v>0</v>
      </c>
      <c r="BU30" s="23"/>
      <c r="BV30" s="23"/>
      <c r="BW30" s="23"/>
      <c r="BX30" s="23"/>
      <c r="BY30" s="23"/>
      <c r="BZ30" s="23"/>
      <c r="CA30" s="23"/>
      <c r="CB30" s="23">
        <v>0</v>
      </c>
      <c r="CC30" s="23">
        <v>0</v>
      </c>
      <c r="CD30" s="23"/>
      <c r="CE30" s="23"/>
      <c r="CF30" s="23"/>
      <c r="CG30" s="23"/>
      <c r="CH30" s="23"/>
      <c r="CI30" s="23"/>
      <c r="CJ30" s="23"/>
      <c r="CK30" s="23">
        <v>0</v>
      </c>
      <c r="CL30" s="23">
        <v>0</v>
      </c>
      <c r="CM30" s="23"/>
      <c r="CN30" s="23"/>
      <c r="CO30" s="23"/>
      <c r="CP30" s="23"/>
      <c r="CQ30" s="23"/>
      <c r="CR30" s="23"/>
      <c r="CS30" s="23"/>
      <c r="CT30" s="23">
        <v>0</v>
      </c>
      <c r="CU30" s="23">
        <v>0</v>
      </c>
      <c r="CV30" s="23"/>
      <c r="CW30" s="23"/>
      <c r="CX30" s="23"/>
      <c r="CY30" s="23"/>
      <c r="CZ30" s="23"/>
      <c r="DA30" s="23"/>
      <c r="DB30" s="23"/>
      <c r="DC30" s="23">
        <v>0</v>
      </c>
      <c r="DD30" s="23">
        <v>0</v>
      </c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>
        <v>0</v>
      </c>
      <c r="DV30" s="23">
        <v>0</v>
      </c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>
        <v>0</v>
      </c>
      <c r="GV30" s="23"/>
      <c r="GW30" s="23"/>
      <c r="GX30" s="23"/>
      <c r="GY30" s="23"/>
      <c r="GZ30" s="23"/>
      <c r="HA30" s="23"/>
      <c r="HB30" s="23"/>
      <c r="HC30" s="23"/>
    </row>
    <row r="31" spans="1:211">
      <c r="A31" s="20" t="s">
        <v>246</v>
      </c>
      <c r="B31" s="23">
        <f t="shared" si="272"/>
        <v>344.988</v>
      </c>
      <c r="C31" s="23">
        <f t="shared" si="273"/>
        <v>0</v>
      </c>
      <c r="D31" s="23">
        <v>0</v>
      </c>
      <c r="E31" s="23">
        <v>0</v>
      </c>
      <c r="F31" s="23"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>
        <v>0</v>
      </c>
      <c r="U31" s="23">
        <v>0</v>
      </c>
      <c r="V31" s="23"/>
      <c r="W31" s="23"/>
      <c r="X31" s="23"/>
      <c r="Y31" s="23"/>
      <c r="Z31" s="23"/>
      <c r="AA31" s="23"/>
      <c r="AB31" s="23"/>
      <c r="AC31" s="23">
        <v>0</v>
      </c>
      <c r="AD31" s="23">
        <v>0</v>
      </c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>
        <v>0</v>
      </c>
      <c r="AP31" s="23">
        <v>0</v>
      </c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344.988</v>
      </c>
      <c r="BK31" s="23">
        <v>0</v>
      </c>
      <c r="BL31" s="23">
        <v>0</v>
      </c>
      <c r="BM31" s="23">
        <v>344.988</v>
      </c>
      <c r="BN31" s="23">
        <v>0</v>
      </c>
      <c r="BO31" s="23">
        <v>0</v>
      </c>
      <c r="BP31" s="23"/>
      <c r="BQ31" s="23"/>
      <c r="BR31" s="23"/>
      <c r="BS31" s="23">
        <v>0</v>
      </c>
      <c r="BT31" s="23">
        <v>0</v>
      </c>
      <c r="BU31" s="23"/>
      <c r="BV31" s="23"/>
      <c r="BW31" s="23"/>
      <c r="BX31" s="23"/>
      <c r="BY31" s="23"/>
      <c r="BZ31" s="23"/>
      <c r="CA31" s="23"/>
      <c r="CB31" s="23">
        <v>0</v>
      </c>
      <c r="CC31" s="23">
        <v>0</v>
      </c>
      <c r="CD31" s="23"/>
      <c r="CE31" s="23"/>
      <c r="CF31" s="23"/>
      <c r="CG31" s="23"/>
      <c r="CH31" s="23"/>
      <c r="CI31" s="23"/>
      <c r="CJ31" s="23"/>
      <c r="CK31" s="23">
        <v>0</v>
      </c>
      <c r="CL31" s="23">
        <v>0</v>
      </c>
      <c r="CM31" s="23"/>
      <c r="CN31" s="23"/>
      <c r="CO31" s="23"/>
      <c r="CP31" s="23"/>
      <c r="CQ31" s="23"/>
      <c r="CR31" s="23"/>
      <c r="CS31" s="23"/>
      <c r="CT31" s="23">
        <v>0</v>
      </c>
      <c r="CU31" s="23">
        <v>0</v>
      </c>
      <c r="CV31" s="23"/>
      <c r="CW31" s="23"/>
      <c r="CX31" s="23"/>
      <c r="CY31" s="23"/>
      <c r="CZ31" s="23"/>
      <c r="DA31" s="23"/>
      <c r="DB31" s="23"/>
      <c r="DC31" s="23">
        <v>0</v>
      </c>
      <c r="DD31" s="23">
        <v>0</v>
      </c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>
        <v>0</v>
      </c>
      <c r="DV31" s="23">
        <v>0</v>
      </c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>
        <v>0</v>
      </c>
      <c r="GV31" s="23"/>
      <c r="GW31" s="23"/>
      <c r="GX31" s="23"/>
      <c r="GY31" s="23"/>
      <c r="GZ31" s="23"/>
      <c r="HA31" s="23"/>
      <c r="HB31" s="23"/>
      <c r="HC31" s="23"/>
    </row>
    <row r="32" spans="1:211">
      <c r="A32" s="20" t="s">
        <v>84</v>
      </c>
      <c r="B32" s="23">
        <f t="shared" si="272"/>
        <v>0</v>
      </c>
      <c r="C32" s="23">
        <f t="shared" si="273"/>
        <v>0</v>
      </c>
      <c r="D32" s="23"/>
      <c r="E32" s="23">
        <v>0</v>
      </c>
      <c r="F32" s="23"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>
        <v>0</v>
      </c>
      <c r="U32" s="23">
        <v>0</v>
      </c>
      <c r="V32" s="23"/>
      <c r="W32" s="23"/>
      <c r="X32" s="23"/>
      <c r="Y32" s="23"/>
      <c r="Z32" s="23"/>
      <c r="AA32" s="23"/>
      <c r="AB32" s="23"/>
      <c r="AC32" s="23">
        <v>0</v>
      </c>
      <c r="AD32" s="23">
        <v>0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>
        <v>0</v>
      </c>
      <c r="AP32" s="23">
        <v>0</v>
      </c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>
        <v>0</v>
      </c>
      <c r="BK32" s="23"/>
      <c r="BL32" s="23"/>
      <c r="BM32" s="23"/>
      <c r="BN32" s="23"/>
      <c r="BO32" s="23"/>
      <c r="BP32" s="23"/>
      <c r="BQ32" s="23"/>
      <c r="BR32" s="23"/>
      <c r="BS32" s="23">
        <v>0</v>
      </c>
      <c r="BT32" s="23">
        <v>0</v>
      </c>
      <c r="BU32" s="23"/>
      <c r="BV32" s="23"/>
      <c r="BW32" s="23"/>
      <c r="BX32" s="23"/>
      <c r="BY32" s="23"/>
      <c r="BZ32" s="23"/>
      <c r="CA32" s="23"/>
      <c r="CB32" s="23">
        <v>0</v>
      </c>
      <c r="CC32" s="23">
        <v>0</v>
      </c>
      <c r="CD32" s="23"/>
      <c r="CE32" s="23"/>
      <c r="CF32" s="23"/>
      <c r="CG32" s="23"/>
      <c r="CH32" s="23"/>
      <c r="CI32" s="23"/>
      <c r="CJ32" s="23"/>
      <c r="CK32" s="23">
        <v>0</v>
      </c>
      <c r="CL32" s="23">
        <v>0</v>
      </c>
      <c r="CM32" s="23"/>
      <c r="CN32" s="23"/>
      <c r="CO32" s="23"/>
      <c r="CP32" s="23"/>
      <c r="CQ32" s="23"/>
      <c r="CR32" s="23"/>
      <c r="CS32" s="23"/>
      <c r="CT32" s="23">
        <v>0</v>
      </c>
      <c r="CU32" s="23">
        <v>0</v>
      </c>
      <c r="CV32" s="23"/>
      <c r="CW32" s="23"/>
      <c r="CX32" s="23"/>
      <c r="CY32" s="23"/>
      <c r="CZ32" s="23"/>
      <c r="DA32" s="23"/>
      <c r="DB32" s="23"/>
      <c r="DC32" s="23">
        <v>0</v>
      </c>
      <c r="DD32" s="23">
        <v>0</v>
      </c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>
        <v>0</v>
      </c>
      <c r="DV32" s="23">
        <v>0</v>
      </c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>
        <v>0</v>
      </c>
      <c r="GV32" s="23"/>
      <c r="GW32" s="23"/>
      <c r="GX32" s="23"/>
      <c r="GY32" s="23"/>
      <c r="GZ32" s="23"/>
      <c r="HA32" s="23"/>
      <c r="HB32" s="23"/>
      <c r="HC32" s="23"/>
    </row>
    <row r="33" spans="1:211" s="61" customFormat="1" ht="19.5" customHeight="1">
      <c r="A33" s="22" t="s">
        <v>177</v>
      </c>
      <c r="B33" s="24">
        <f t="shared" ref="B33:C33" si="274">B34+B35</f>
        <v>633704.31455999997</v>
      </c>
      <c r="C33" s="24">
        <f t="shared" si="274"/>
        <v>219277.73792000001</v>
      </c>
      <c r="D33" s="24">
        <f t="shared" ref="D33:D54" si="275">C33/B33*100</f>
        <v>34.602531950922753</v>
      </c>
      <c r="E33" s="24">
        <f t="shared" ref="E33:F33" si="276">E34+E35</f>
        <v>1167.6037800000001</v>
      </c>
      <c r="F33" s="24">
        <f t="shared" ref="F33" si="277">F34+F35</f>
        <v>1167.6037800000001</v>
      </c>
      <c r="G33" s="24">
        <f t="shared" ref="G33:G34" si="278">F33/E33*100</f>
        <v>100</v>
      </c>
      <c r="H33" s="24">
        <f t="shared" ref="H33:I33" si="279">H34+H35</f>
        <v>1155.9277400000001</v>
      </c>
      <c r="I33" s="24">
        <f t="shared" si="279"/>
        <v>1155.9277400000001</v>
      </c>
      <c r="J33" s="24">
        <f t="shared" ref="J33" si="280">I33/H33*100</f>
        <v>100</v>
      </c>
      <c r="K33" s="24">
        <f t="shared" ref="K33:L33" si="281">K34+K35</f>
        <v>11.67604</v>
      </c>
      <c r="L33" s="24">
        <f t="shared" si="281"/>
        <v>11.67604</v>
      </c>
      <c r="M33" s="24">
        <f t="shared" ref="M33" si="282">L33/K33*100</f>
        <v>100</v>
      </c>
      <c r="N33" s="24">
        <f t="shared" ref="N33:O33" si="283">N34+N35</f>
        <v>1246.5</v>
      </c>
      <c r="O33" s="24">
        <f t="shared" si="283"/>
        <v>1137.00128</v>
      </c>
      <c r="P33" s="24">
        <f t="shared" ref="P33:P34" si="284">O33/N33*100</f>
        <v>91.215505816285585</v>
      </c>
      <c r="Q33" s="24">
        <f t="shared" ref="Q33:R33" si="285">Q34+Q35</f>
        <v>0</v>
      </c>
      <c r="R33" s="24">
        <f t="shared" si="285"/>
        <v>0</v>
      </c>
      <c r="S33" s="23"/>
      <c r="T33" s="24">
        <f t="shared" ref="T33:U33" si="286">T34+T35</f>
        <v>0</v>
      </c>
      <c r="U33" s="24">
        <f t="shared" si="286"/>
        <v>0</v>
      </c>
      <c r="V33" s="24" t="e">
        <f t="shared" ref="V33:V34" si="287">U33/T33*100</f>
        <v>#DIV/0!</v>
      </c>
      <c r="W33" s="24">
        <f t="shared" ref="W33:X33" si="288">W34+W35</f>
        <v>0</v>
      </c>
      <c r="X33" s="24">
        <f t="shared" si="288"/>
        <v>0</v>
      </c>
      <c r="Y33" s="24" t="e">
        <f t="shared" ref="Y33:Y34" si="289">X33/W33*100</f>
        <v>#DIV/0!</v>
      </c>
      <c r="Z33" s="24">
        <f t="shared" ref="Z33:AA33" si="290">Z34+Z35</f>
        <v>0</v>
      </c>
      <c r="AA33" s="24">
        <f t="shared" si="290"/>
        <v>0</v>
      </c>
      <c r="AB33" s="24" t="e">
        <f t="shared" ref="AB33:AB34" si="291">AA33/Z33*100</f>
        <v>#DIV/0!</v>
      </c>
      <c r="AC33" s="24">
        <f t="shared" ref="AC33:AD33" si="292">AC34+AC35</f>
        <v>0</v>
      </c>
      <c r="AD33" s="24">
        <f t="shared" si="292"/>
        <v>0</v>
      </c>
      <c r="AE33" s="23"/>
      <c r="AF33" s="24">
        <f t="shared" ref="AF33:AG33" si="293">AF34+AF35</f>
        <v>0</v>
      </c>
      <c r="AG33" s="24">
        <f t="shared" si="293"/>
        <v>0</v>
      </c>
      <c r="AH33" s="23"/>
      <c r="AI33" s="24">
        <f t="shared" ref="AI33:AJ33" si="294">AI34+AI35</f>
        <v>0</v>
      </c>
      <c r="AJ33" s="24">
        <f t="shared" si="294"/>
        <v>0</v>
      </c>
      <c r="AK33" s="23"/>
      <c r="AL33" s="24">
        <f t="shared" ref="AL33:AM33" si="295">AL34+AL35</f>
        <v>0</v>
      </c>
      <c r="AM33" s="24">
        <f t="shared" si="295"/>
        <v>0</v>
      </c>
      <c r="AN33" s="23"/>
      <c r="AO33" s="24">
        <f t="shared" ref="AO33:AP33" si="296">AO34+AO35</f>
        <v>1095.0949800000001</v>
      </c>
      <c r="AP33" s="24">
        <f t="shared" si="296"/>
        <v>1095.0949800000001</v>
      </c>
      <c r="AQ33" s="24">
        <f>AP33/AO33*100</f>
        <v>100</v>
      </c>
      <c r="AR33" s="24">
        <f t="shared" ref="AR33:AS33" si="297">AR34+AR35</f>
        <v>1006.35091</v>
      </c>
      <c r="AS33" s="24">
        <f t="shared" si="297"/>
        <v>1006.35091</v>
      </c>
      <c r="AT33" s="24">
        <f>AS33/AR33*100</f>
        <v>100</v>
      </c>
      <c r="AU33" s="24">
        <f t="shared" ref="AU33:AV33" si="298">AU34+AU35</f>
        <v>88.744069999999994</v>
      </c>
      <c r="AV33" s="24">
        <f t="shared" si="298"/>
        <v>88.744069999999994</v>
      </c>
      <c r="AW33" s="24">
        <f t="shared" ref="AW33:AW34" si="299">AV33/AU33*100</f>
        <v>100</v>
      </c>
      <c r="AX33" s="24">
        <f t="shared" ref="AX33:AY33" si="300">AX34+AX35</f>
        <v>11804.881510000001</v>
      </c>
      <c r="AY33" s="24">
        <f t="shared" si="300"/>
        <v>2583.5938299999998</v>
      </c>
      <c r="AZ33" s="24">
        <f t="shared" ref="AZ33" si="301">AY33/AX33*100</f>
        <v>21.885809085092625</v>
      </c>
      <c r="BA33" s="24">
        <f t="shared" ref="BA33:BB33" si="302">BA34+BA35</f>
        <v>11568.813209999998</v>
      </c>
      <c r="BB33" s="24">
        <f t="shared" si="302"/>
        <v>2531.9219399999997</v>
      </c>
      <c r="BC33" s="24">
        <f t="shared" ref="BC33:BC45" si="303">BB33/BA33*100</f>
        <v>21.885753482573516</v>
      </c>
      <c r="BD33" s="24">
        <f t="shared" ref="BD33:BE33" si="304">BD34+BD35</f>
        <v>236.06829999999999</v>
      </c>
      <c r="BE33" s="24">
        <f t="shared" si="304"/>
        <v>51.671889999999998</v>
      </c>
      <c r="BF33" s="24">
        <f t="shared" ref="BF33:BF45" si="305">BE33/BD33*100</f>
        <v>21.888533953944684</v>
      </c>
      <c r="BG33" s="24">
        <f t="shared" ref="BG33:BH33" si="306">BG34+BG35</f>
        <v>0</v>
      </c>
      <c r="BH33" s="24">
        <f t="shared" si="306"/>
        <v>0</v>
      </c>
      <c r="BI33" s="24"/>
      <c r="BJ33" s="24">
        <f t="shared" ref="BJ33:BK33" si="307">BJ34+BJ35</f>
        <v>3546.6675399999995</v>
      </c>
      <c r="BK33" s="24">
        <f t="shared" si="307"/>
        <v>302.14258999999998</v>
      </c>
      <c r="BL33" s="24">
        <f t="shared" ref="BL33:BL45" si="308">BK33/BJ33*100</f>
        <v>8.5190558909843581</v>
      </c>
      <c r="BM33" s="24">
        <f t="shared" ref="BM33" si="309">BM34+BM35</f>
        <v>3546.6675399999995</v>
      </c>
      <c r="BN33" s="24">
        <f t="shared" ref="BN33" si="310">BN34+BN35</f>
        <v>302.14258999999998</v>
      </c>
      <c r="BO33" s="24">
        <f t="shared" ref="BO33:BO45" si="311">BN33/BM33*100</f>
        <v>8.5190558909843581</v>
      </c>
      <c r="BP33" s="24">
        <f t="shared" ref="BP33:BQ33" si="312">BP34+BP35</f>
        <v>0</v>
      </c>
      <c r="BQ33" s="24">
        <f t="shared" si="312"/>
        <v>0</v>
      </c>
      <c r="BR33" s="24"/>
      <c r="BS33" s="24">
        <f t="shared" ref="BS33:BT33" si="313">BS34+BS35</f>
        <v>519611.62106999999</v>
      </c>
      <c r="BT33" s="24">
        <f t="shared" si="313"/>
        <v>181751.48300000001</v>
      </c>
      <c r="BU33" s="24">
        <f t="shared" ref="BU33:BU34" si="314">BT33/BS33*100</f>
        <v>34.978332976027723</v>
      </c>
      <c r="BV33" s="24">
        <f t="shared" ref="BV33:BW33" si="315">BV34+BV35</f>
        <v>509245.75696999999</v>
      </c>
      <c r="BW33" s="24">
        <f t="shared" si="315"/>
        <v>178116.45335</v>
      </c>
      <c r="BX33" s="24">
        <f t="shared" ref="BX33:BX34" si="316">BW33/BV33*100</f>
        <v>34.976521829025856</v>
      </c>
      <c r="BY33" s="24">
        <f t="shared" ref="BY33:BZ33" si="317">BY34+BY35</f>
        <v>10365.864100000001</v>
      </c>
      <c r="BZ33" s="24">
        <f t="shared" si="317"/>
        <v>3635.0296499999999</v>
      </c>
      <c r="CA33" s="24">
        <f t="shared" ref="CA33:CA34" si="318">BZ33/BY33*100</f>
        <v>35.06730953572891</v>
      </c>
      <c r="CB33" s="24">
        <f t="shared" ref="CB33:CC33" si="319">CB34+CB35</f>
        <v>0</v>
      </c>
      <c r="CC33" s="24">
        <f t="shared" si="319"/>
        <v>0</v>
      </c>
      <c r="CD33" s="24"/>
      <c r="CE33" s="24">
        <f t="shared" ref="CE33:CF33" si="320">CE34+CE35</f>
        <v>0</v>
      </c>
      <c r="CF33" s="24">
        <f t="shared" si="320"/>
        <v>0</v>
      </c>
      <c r="CG33" s="24"/>
      <c r="CH33" s="24">
        <f t="shared" ref="CH33:CI33" si="321">CH34+CH35</f>
        <v>0</v>
      </c>
      <c r="CI33" s="24">
        <f t="shared" si="321"/>
        <v>0</v>
      </c>
      <c r="CJ33" s="24"/>
      <c r="CK33" s="24">
        <f t="shared" ref="CK33:CL33" si="322">CK34+CK35</f>
        <v>1027.3962000000001</v>
      </c>
      <c r="CL33" s="24">
        <f t="shared" si="322"/>
        <v>911.67020000000002</v>
      </c>
      <c r="CM33" s="24">
        <f>CL33/CK33*100</f>
        <v>88.73599104220942</v>
      </c>
      <c r="CN33" s="24">
        <f t="shared" ref="CN33" si="323">CN34+CN35</f>
        <v>1006.84829</v>
      </c>
      <c r="CO33" s="24">
        <f>CO34+CO35</f>
        <v>893.43681000000004</v>
      </c>
      <c r="CP33" s="24">
        <f t="shared" ref="CP33" si="324">CO33/CN33*100</f>
        <v>88.735991198832949</v>
      </c>
      <c r="CQ33" s="24">
        <f t="shared" ref="CQ33:CR33" si="325">CQ34+CQ35</f>
        <v>20.547910000000002</v>
      </c>
      <c r="CR33" s="24">
        <f t="shared" si="325"/>
        <v>18.23339</v>
      </c>
      <c r="CS33" s="24">
        <f t="shared" ref="CS33" si="326">CR33/CQ33*100</f>
        <v>88.7359833676515</v>
      </c>
      <c r="CT33" s="24">
        <f t="shared" ref="CT33:CU33" si="327">CT34+CT35</f>
        <v>0</v>
      </c>
      <c r="CU33" s="24">
        <f t="shared" si="327"/>
        <v>0</v>
      </c>
      <c r="CV33" s="24"/>
      <c r="CW33" s="24">
        <f t="shared" ref="CW33:CX33" si="328">CW34+CW35</f>
        <v>0</v>
      </c>
      <c r="CX33" s="24">
        <f t="shared" si="328"/>
        <v>0</v>
      </c>
      <c r="CY33" s="24"/>
      <c r="CZ33" s="24">
        <f t="shared" ref="CZ33:DA33" si="329">CZ34+CZ35</f>
        <v>0</v>
      </c>
      <c r="DA33" s="24">
        <f t="shared" si="329"/>
        <v>0</v>
      </c>
      <c r="DB33" s="24"/>
      <c r="DC33" s="24">
        <f t="shared" ref="DC33:DD33" si="330">DC34+DC35</f>
        <v>0</v>
      </c>
      <c r="DD33" s="24">
        <f t="shared" si="330"/>
        <v>0</v>
      </c>
      <c r="DE33" s="24"/>
      <c r="DF33" s="24">
        <f t="shared" ref="DF33:DG33" si="331">DF34+DF35</f>
        <v>0</v>
      </c>
      <c r="DG33" s="24">
        <f t="shared" si="331"/>
        <v>0</v>
      </c>
      <c r="DH33" s="24"/>
      <c r="DI33" s="24">
        <f t="shared" ref="DI33:DJ33" si="332">DI34+DI35</f>
        <v>0</v>
      </c>
      <c r="DJ33" s="24">
        <f t="shared" si="332"/>
        <v>0</v>
      </c>
      <c r="DK33" s="24"/>
      <c r="DL33" s="24">
        <f t="shared" ref="DL33:DM33" si="333">DL34+DL35</f>
        <v>0</v>
      </c>
      <c r="DM33" s="24">
        <f t="shared" si="333"/>
        <v>0</v>
      </c>
      <c r="DN33" s="24"/>
      <c r="DO33" s="24">
        <f t="shared" ref="DO33:DP33" si="334">DO34+DO35</f>
        <v>43106.991000000002</v>
      </c>
      <c r="DP33" s="24">
        <f t="shared" si="334"/>
        <v>0</v>
      </c>
      <c r="DQ33" s="24">
        <f t="shared" ref="DQ33:DQ45" si="335">DP33/DO33*100</f>
        <v>0</v>
      </c>
      <c r="DR33" s="24">
        <f t="shared" ref="DR33:DS33" si="336">DR34+DR35</f>
        <v>8280</v>
      </c>
      <c r="DS33" s="24">
        <f t="shared" si="336"/>
        <v>5005</v>
      </c>
      <c r="DT33" s="24">
        <f t="shared" ref="DT33:DT34" si="337">DS33/DR33*100</f>
        <v>60.446859903381643</v>
      </c>
      <c r="DU33" s="24">
        <f t="shared" ref="DU33:DV33" si="338">DU34+DU35</f>
        <v>0</v>
      </c>
      <c r="DV33" s="24">
        <f t="shared" si="338"/>
        <v>0</v>
      </c>
      <c r="DW33" s="24"/>
      <c r="DX33" s="24">
        <f t="shared" ref="DX33:DY33" si="339">DX34+DX35</f>
        <v>0</v>
      </c>
      <c r="DY33" s="24">
        <f t="shared" si="339"/>
        <v>0</v>
      </c>
      <c r="DZ33" s="24"/>
      <c r="EA33" s="24">
        <f t="shared" ref="EA33:EB33" si="340">EA34+EA35</f>
        <v>0</v>
      </c>
      <c r="EB33" s="24">
        <f t="shared" si="340"/>
        <v>0</v>
      </c>
      <c r="EC33" s="24"/>
      <c r="ED33" s="24">
        <f t="shared" ref="ED33" si="341">ED34+ED35</f>
        <v>0</v>
      </c>
      <c r="EE33" s="24"/>
      <c r="EF33" s="23"/>
      <c r="EG33" s="24">
        <f t="shared" ref="EG33:EH33" si="342">EG34+EG35</f>
        <v>51.020409999999998</v>
      </c>
      <c r="EH33" s="24">
        <f t="shared" si="342"/>
        <v>51.020409999999998</v>
      </c>
      <c r="EI33" s="24">
        <f t="shared" ref="EI33:EI34" si="343">SUM(EH33/EG33*100)</f>
        <v>100</v>
      </c>
      <c r="EJ33" s="24">
        <f t="shared" ref="EJ33:EK33" si="344">EJ34+EJ35</f>
        <v>50</v>
      </c>
      <c r="EK33" s="24">
        <f t="shared" si="344"/>
        <v>50</v>
      </c>
      <c r="EL33" s="24">
        <f t="shared" ref="EL33:EL34" si="345">SUM(EK33/EJ33*100)</f>
        <v>100</v>
      </c>
      <c r="EM33" s="24">
        <f t="shared" ref="EM33:EN33" si="346">EM34+EM35</f>
        <v>1.02041</v>
      </c>
      <c r="EN33" s="24">
        <f t="shared" si="346"/>
        <v>1.02041</v>
      </c>
      <c r="EO33" s="24">
        <f t="shared" ref="EO33:EO34" si="347">SUM(EN33/EM33*100)</f>
        <v>100</v>
      </c>
      <c r="EP33" s="24">
        <f t="shared" ref="EP33:EQ33" si="348">EP34+EP35</f>
        <v>0</v>
      </c>
      <c r="EQ33" s="24">
        <f t="shared" si="348"/>
        <v>0</v>
      </c>
      <c r="ER33" s="24"/>
      <c r="ES33" s="24">
        <f t="shared" ref="ES33:ET33" si="349">ES34+ES35</f>
        <v>0</v>
      </c>
      <c r="ET33" s="24">
        <f t="shared" si="349"/>
        <v>0</v>
      </c>
      <c r="EU33" s="24"/>
      <c r="EV33" s="24">
        <f t="shared" ref="EV33:EW33" si="350">EV34+EV35</f>
        <v>0</v>
      </c>
      <c r="EW33" s="24">
        <f t="shared" si="350"/>
        <v>0</v>
      </c>
      <c r="EX33" s="24"/>
      <c r="EY33" s="24">
        <f t="shared" ref="EY33:EZ33" si="351">EY34+EY35</f>
        <v>216.64724000000001</v>
      </c>
      <c r="EZ33" s="24">
        <f t="shared" si="351"/>
        <v>216.64724000000001</v>
      </c>
      <c r="FA33" s="24">
        <f t="shared" ref="FA33:FA34" si="352">EZ33/EY33*100</f>
        <v>100</v>
      </c>
      <c r="FB33" s="24">
        <f t="shared" ref="FB33:FC33" si="353">FB34+FB35</f>
        <v>21836.008610000001</v>
      </c>
      <c r="FC33" s="24">
        <f t="shared" si="353"/>
        <v>10950.70451</v>
      </c>
      <c r="FD33" s="24">
        <f t="shared" ref="FD33:FD34" si="354">FC33/FB33*100</f>
        <v>50.149753581728405</v>
      </c>
      <c r="FE33" s="24">
        <f t="shared" ref="FE33:FF33" si="355">FE34+FE35</f>
        <v>4732.9931900000001</v>
      </c>
      <c r="FF33" s="24">
        <f t="shared" si="355"/>
        <v>1420.51386</v>
      </c>
      <c r="FG33" s="24">
        <f t="shared" ref="FG33:FG34" si="356">FF33/FE33*100</f>
        <v>30.013012970339808</v>
      </c>
      <c r="FH33" s="24">
        <f t="shared" ref="FH33:FI33" si="357">FH34+FH35</f>
        <v>2620.7142899999999</v>
      </c>
      <c r="FI33" s="24">
        <f t="shared" si="357"/>
        <v>1457.1227899999999</v>
      </c>
      <c r="FJ33" s="24">
        <f t="shared" ref="FJ33:FJ34" si="358">FI33/FH33*100</f>
        <v>55.600215390133201</v>
      </c>
      <c r="FK33" s="24">
        <f t="shared" ref="FK33:FL33" si="359">FK34+FK35</f>
        <v>5100.7142899999999</v>
      </c>
      <c r="FL33" s="24">
        <f t="shared" si="359"/>
        <v>4606.7256200000002</v>
      </c>
      <c r="FM33" s="24">
        <f t="shared" ref="FM33:FM34" si="360">FL33/FK33*100</f>
        <v>90.3153040551895</v>
      </c>
      <c r="FN33" s="24">
        <f t="shared" ref="FN33:FO33" si="361">FN34+FN35</f>
        <v>0</v>
      </c>
      <c r="FO33" s="24">
        <f t="shared" si="361"/>
        <v>0</v>
      </c>
      <c r="FP33" s="24"/>
      <c r="FQ33" s="24">
        <f t="shared" ref="FQ33:FR33" si="362">FQ34+FQ35</f>
        <v>0</v>
      </c>
      <c r="FR33" s="24">
        <f t="shared" si="362"/>
        <v>0</v>
      </c>
      <c r="FS33" s="24"/>
      <c r="FT33" s="24">
        <f t="shared" ref="FT33:FU33" si="363">FT34+FT35</f>
        <v>0</v>
      </c>
      <c r="FU33" s="24">
        <f t="shared" si="363"/>
        <v>0</v>
      </c>
      <c r="FV33" s="24"/>
      <c r="FW33" s="24">
        <f t="shared" ref="FW33:FX33" si="364">FW34+FW35</f>
        <v>823.5</v>
      </c>
      <c r="FX33" s="24">
        <f t="shared" si="364"/>
        <v>755.41787999999997</v>
      </c>
      <c r="FY33" s="24">
        <f t="shared" ref="FY33:FY34" si="365">FX33/FW33*100</f>
        <v>91.732590163934418</v>
      </c>
      <c r="FZ33" s="24">
        <f t="shared" ref="FZ33:GA33" si="366">FZ34+FZ35</f>
        <v>5867.2127700000001</v>
      </c>
      <c r="GA33" s="24">
        <f t="shared" si="366"/>
        <v>5865.9959500000004</v>
      </c>
      <c r="GB33" s="24">
        <f t="shared" ref="GB33:GB34" si="367">GA33/FZ33*100</f>
        <v>99.979260680536058</v>
      </c>
      <c r="GC33" s="24">
        <f t="shared" ref="GC33:GD33" si="368">GC34+GC35</f>
        <v>1568.7476799999999</v>
      </c>
      <c r="GD33" s="24">
        <f t="shared" si="368"/>
        <v>0</v>
      </c>
      <c r="GE33" s="24">
        <f t="shared" ref="GE33:GE34" si="369">GD33/GC33*100</f>
        <v>0</v>
      </c>
      <c r="GF33" s="24">
        <f t="shared" ref="GF33:GG33" si="370">GF34+GF35</f>
        <v>0</v>
      </c>
      <c r="GG33" s="24">
        <f t="shared" si="370"/>
        <v>0</v>
      </c>
      <c r="GH33" s="24"/>
      <c r="GI33" s="24">
        <f t="shared" ref="GI33:GJ33" si="371">GI34+GI35</f>
        <v>0</v>
      </c>
      <c r="GJ33" s="24">
        <f t="shared" si="371"/>
        <v>0</v>
      </c>
      <c r="GK33" s="24"/>
      <c r="GL33" s="24">
        <f t="shared" ref="GL33:GM33" si="372">GL34+GL35</f>
        <v>0</v>
      </c>
      <c r="GM33" s="24">
        <f t="shared" si="372"/>
        <v>0</v>
      </c>
      <c r="GN33" s="24"/>
      <c r="GO33" s="24">
        <f t="shared" ref="GO33:GP33" si="373">GO34+GO35</f>
        <v>0</v>
      </c>
      <c r="GP33" s="24">
        <f t="shared" si="373"/>
        <v>0</v>
      </c>
      <c r="GQ33" s="24"/>
      <c r="GR33" s="24">
        <f t="shared" ref="GR33:GS33" si="374">GR34+GR35</f>
        <v>0</v>
      </c>
      <c r="GS33" s="24">
        <f t="shared" si="374"/>
        <v>0</v>
      </c>
      <c r="GT33" s="24"/>
      <c r="GU33" s="24">
        <f t="shared" ref="GU33:GV33" si="375">GU34+GU35</f>
        <v>0</v>
      </c>
      <c r="GV33" s="24">
        <f t="shared" si="375"/>
        <v>0</v>
      </c>
      <c r="GW33" s="24"/>
      <c r="GX33" s="24">
        <f t="shared" ref="GX33:GY33" si="376">GX34+GX35</f>
        <v>0</v>
      </c>
      <c r="GY33" s="24">
        <f t="shared" si="376"/>
        <v>0</v>
      </c>
      <c r="GZ33" s="24"/>
      <c r="HA33" s="24">
        <f t="shared" ref="HA33:HB33" si="377">HA34+HA35</f>
        <v>0</v>
      </c>
      <c r="HB33" s="24">
        <f t="shared" si="377"/>
        <v>0</v>
      </c>
      <c r="HC33" s="24"/>
    </row>
    <row r="34" spans="1:211">
      <c r="A34" s="20" t="s">
        <v>164</v>
      </c>
      <c r="B34" s="23">
        <f>E34+N34+Q34+T34+AC34+AL34+AO34+AX34+BG34+BJ34+BS34+CB34+CK34+CT34+DC34+DL34+DO34+DR34+DU34+ED34+EG34+EP34+ES34+EV34+EY34+FB34+FE34+FH34+FK34+FN34+FQ34+FT34+FW34+FZ34+GC34+GF34+GI34+GL34+GO34+GU34+GR34</f>
        <v>574218.37830999994</v>
      </c>
      <c r="C34" s="23">
        <f>F34+O34+R34+U34+AD34+AM34+AP34+AY34+BH34+BK34+BT34+CC34+CL34+CU34+DD34+DM34+DP34+DS34+DV34+EE34+EH34+EQ34+ET34+EW34+EZ34+FC34+FF34+FI34+FL34+FO34+FR34+FU34+FX34+GA34+GD34+GG34+GJ34+GM34+GP34+GV34+GS34</f>
        <v>215480.33130000002</v>
      </c>
      <c r="D34" s="23">
        <f t="shared" si="275"/>
        <v>37.525850693631043</v>
      </c>
      <c r="E34" s="23">
        <f t="shared" ref="E34:F44" si="378">H34+K34</f>
        <v>1167.6037800000001</v>
      </c>
      <c r="F34" s="23">
        <f t="shared" si="378"/>
        <v>1167.6037800000001</v>
      </c>
      <c r="G34" s="23">
        <f t="shared" si="278"/>
        <v>100</v>
      </c>
      <c r="H34" s="23">
        <v>1155.9277400000001</v>
      </c>
      <c r="I34" s="23">
        <v>1155.9277400000001</v>
      </c>
      <c r="J34" s="23">
        <f>I34/H34*100</f>
        <v>100</v>
      </c>
      <c r="K34" s="23">
        <v>11.67604</v>
      </c>
      <c r="L34" s="23">
        <v>11.67604</v>
      </c>
      <c r="M34" s="23">
        <f>L34/K34*100</f>
        <v>100</v>
      </c>
      <c r="N34" s="23">
        <v>1246.5</v>
      </c>
      <c r="O34" s="23">
        <v>1137.00128</v>
      </c>
      <c r="P34" s="23">
        <f t="shared" si="284"/>
        <v>91.215505816285585</v>
      </c>
      <c r="Q34" s="23"/>
      <c r="R34" s="23"/>
      <c r="S34" s="23"/>
      <c r="T34" s="23">
        <f t="shared" ref="T34:U44" si="379">W34+Z34</f>
        <v>0</v>
      </c>
      <c r="U34" s="23">
        <f t="shared" si="379"/>
        <v>0</v>
      </c>
      <c r="V34" s="23" t="e">
        <f t="shared" si="287"/>
        <v>#DIV/0!</v>
      </c>
      <c r="W34" s="23"/>
      <c r="X34" s="23"/>
      <c r="Y34" s="23" t="e">
        <f t="shared" si="289"/>
        <v>#DIV/0!</v>
      </c>
      <c r="Z34" s="23"/>
      <c r="AA34" s="23"/>
      <c r="AB34" s="23" t="e">
        <f t="shared" si="291"/>
        <v>#DIV/0!</v>
      </c>
      <c r="AC34" s="23">
        <f>AF34+AI34</f>
        <v>0</v>
      </c>
      <c r="AD34" s="23">
        <f>AG34+AJ34</f>
        <v>0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>
        <f t="shared" ref="AO34:AP44" si="380">AR34+AU34</f>
        <v>1095.0949800000001</v>
      </c>
      <c r="AP34" s="23">
        <f>AS34+AV34</f>
        <v>1095.0949800000001</v>
      </c>
      <c r="AQ34" s="23">
        <f>AP34/AO34*100</f>
        <v>100</v>
      </c>
      <c r="AR34" s="23">
        <v>1006.35091</v>
      </c>
      <c r="AS34" s="23">
        <v>1006.35091</v>
      </c>
      <c r="AT34" s="23">
        <f>AS34/AR34*100</f>
        <v>100</v>
      </c>
      <c r="AU34" s="23">
        <v>88.744069999999994</v>
      </c>
      <c r="AV34" s="23">
        <v>88.744069999999994</v>
      </c>
      <c r="AW34" s="23">
        <f t="shared" si="299"/>
        <v>100</v>
      </c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>
        <f>BM34+BP34</f>
        <v>0</v>
      </c>
      <c r="BK34" s="23"/>
      <c r="BL34" s="23"/>
      <c r="BM34" s="23"/>
      <c r="BN34" s="23"/>
      <c r="BO34" s="23"/>
      <c r="BP34" s="23"/>
      <c r="BQ34" s="23"/>
      <c r="BR34" s="23"/>
      <c r="BS34" s="23">
        <f>BV34+BY34</f>
        <v>519611.62106999999</v>
      </c>
      <c r="BT34" s="23">
        <f>BW34+BZ34</f>
        <v>181751.48300000001</v>
      </c>
      <c r="BU34" s="23">
        <f t="shared" si="314"/>
        <v>34.978332976027723</v>
      </c>
      <c r="BV34" s="23">
        <v>509245.75696999999</v>
      </c>
      <c r="BW34" s="23">
        <v>178116.45335</v>
      </c>
      <c r="BX34" s="23">
        <f t="shared" si="316"/>
        <v>34.976521829025856</v>
      </c>
      <c r="BY34" s="23">
        <v>10365.864100000001</v>
      </c>
      <c r="BZ34" s="23">
        <v>3635.0296499999999</v>
      </c>
      <c r="CA34" s="23">
        <f t="shared" si="318"/>
        <v>35.06730953572891</v>
      </c>
      <c r="CB34" s="23">
        <f>CE34+CH34</f>
        <v>0</v>
      </c>
      <c r="CC34" s="23">
        <f>CF34+CI34</f>
        <v>0</v>
      </c>
      <c r="CD34" s="23"/>
      <c r="CE34" s="23"/>
      <c r="CF34" s="23"/>
      <c r="CG34" s="23"/>
      <c r="CH34" s="23"/>
      <c r="CI34" s="23"/>
      <c r="CJ34" s="23"/>
      <c r="CK34" s="23">
        <f t="shared" ref="CK34:CL34" si="381">CN34+CQ34</f>
        <v>0</v>
      </c>
      <c r="CL34" s="23">
        <f t="shared" si="381"/>
        <v>0</v>
      </c>
      <c r="CM34" s="23"/>
      <c r="CN34" s="23"/>
      <c r="CO34" s="23"/>
      <c r="CP34" s="23"/>
      <c r="CQ34" s="23"/>
      <c r="CR34" s="23"/>
      <c r="CS34" s="23"/>
      <c r="CT34" s="23">
        <f>CW34+CZ34</f>
        <v>0</v>
      </c>
      <c r="CU34" s="23">
        <f>CX34+DA34</f>
        <v>0</v>
      </c>
      <c r="CV34" s="23"/>
      <c r="CW34" s="23"/>
      <c r="CX34" s="23"/>
      <c r="CY34" s="23"/>
      <c r="CZ34" s="23"/>
      <c r="DA34" s="23"/>
      <c r="DB34" s="23"/>
      <c r="DC34" s="23">
        <f>DF34+DI34</f>
        <v>0</v>
      </c>
      <c r="DD34" s="23">
        <f>DG34+DJ34</f>
        <v>0</v>
      </c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>
        <v>8280</v>
      </c>
      <c r="DS34" s="23">
        <v>5005</v>
      </c>
      <c r="DT34" s="23">
        <f t="shared" si="337"/>
        <v>60.446859903381643</v>
      </c>
      <c r="DU34" s="23">
        <f>DX34+EA34</f>
        <v>0</v>
      </c>
      <c r="DV34" s="23">
        <f>DY34+EB34</f>
        <v>0</v>
      </c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>
        <f>EJ34+EM34</f>
        <v>51.020409999999998</v>
      </c>
      <c r="EH34" s="23">
        <f>EK34+EN34</f>
        <v>51.020409999999998</v>
      </c>
      <c r="EI34" s="23">
        <f t="shared" si="343"/>
        <v>100</v>
      </c>
      <c r="EJ34" s="23">
        <v>50</v>
      </c>
      <c r="EK34" s="23">
        <v>50</v>
      </c>
      <c r="EL34" s="23">
        <f t="shared" si="345"/>
        <v>100</v>
      </c>
      <c r="EM34" s="23">
        <v>1.02041</v>
      </c>
      <c r="EN34" s="23">
        <v>1.02041</v>
      </c>
      <c r="EO34" s="23">
        <f t="shared" si="347"/>
        <v>100</v>
      </c>
      <c r="EP34" s="23"/>
      <c r="EQ34" s="23"/>
      <c r="ER34" s="23"/>
      <c r="ES34" s="23"/>
      <c r="ET34" s="23"/>
      <c r="EU34" s="23"/>
      <c r="EV34" s="23"/>
      <c r="EW34" s="23"/>
      <c r="EX34" s="23"/>
      <c r="EY34" s="23">
        <v>216.64724000000001</v>
      </c>
      <c r="EZ34" s="23">
        <v>216.64724000000001</v>
      </c>
      <c r="FA34" s="23">
        <f t="shared" si="352"/>
        <v>100</v>
      </c>
      <c r="FB34" s="23">
        <v>21836.008610000001</v>
      </c>
      <c r="FC34" s="23">
        <v>10950.70451</v>
      </c>
      <c r="FD34" s="23">
        <f t="shared" si="354"/>
        <v>50.149753581728405</v>
      </c>
      <c r="FE34" s="23">
        <v>4732.9931900000001</v>
      </c>
      <c r="FF34" s="23">
        <v>1420.51386</v>
      </c>
      <c r="FG34" s="23">
        <f t="shared" si="356"/>
        <v>30.013012970339808</v>
      </c>
      <c r="FH34" s="23">
        <v>2620.7142899999999</v>
      </c>
      <c r="FI34" s="23">
        <v>1457.1227899999999</v>
      </c>
      <c r="FJ34" s="23">
        <f t="shared" si="358"/>
        <v>55.600215390133201</v>
      </c>
      <c r="FK34" s="23">
        <v>5100.7142899999999</v>
      </c>
      <c r="FL34" s="23">
        <v>4606.7256200000002</v>
      </c>
      <c r="FM34" s="23">
        <f t="shared" si="360"/>
        <v>90.3153040551895</v>
      </c>
      <c r="FN34" s="23"/>
      <c r="FO34" s="23"/>
      <c r="FP34" s="23"/>
      <c r="FQ34" s="23"/>
      <c r="FR34" s="23"/>
      <c r="FS34" s="23"/>
      <c r="FT34" s="23"/>
      <c r="FU34" s="23"/>
      <c r="FV34" s="23"/>
      <c r="FW34" s="23">
        <v>823.5</v>
      </c>
      <c r="FX34" s="23">
        <v>755.41787999999997</v>
      </c>
      <c r="FY34" s="23">
        <f t="shared" si="365"/>
        <v>91.732590163934418</v>
      </c>
      <c r="FZ34" s="23">
        <v>5867.2127700000001</v>
      </c>
      <c r="GA34" s="23">
        <v>5865.9959500000004</v>
      </c>
      <c r="GB34" s="23">
        <f t="shared" si="367"/>
        <v>99.979260680536058</v>
      </c>
      <c r="GC34" s="23">
        <v>1568.7476799999999</v>
      </c>
      <c r="GD34" s="23"/>
      <c r="GE34" s="23">
        <f t="shared" si="369"/>
        <v>0</v>
      </c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>
        <f>GX34+HA34</f>
        <v>0</v>
      </c>
      <c r="GV34" s="23"/>
      <c r="GW34" s="23"/>
      <c r="GX34" s="23"/>
      <c r="GY34" s="23"/>
      <c r="GZ34" s="23"/>
      <c r="HA34" s="23"/>
      <c r="HB34" s="23"/>
      <c r="HC34" s="23"/>
    </row>
    <row r="35" spans="1:211" s="61" customFormat="1">
      <c r="A35" s="22" t="s">
        <v>192</v>
      </c>
      <c r="B35" s="24">
        <f t="shared" ref="B35" si="382">SUM(B36:B44)</f>
        <v>59485.936249999999</v>
      </c>
      <c r="C35" s="24">
        <f t="shared" ref="C35" si="383">SUM(C36:C44)</f>
        <v>3797.4066199999997</v>
      </c>
      <c r="D35" s="24">
        <f t="shared" si="275"/>
        <v>6.3837048878927245</v>
      </c>
      <c r="E35" s="24">
        <f>SUM(E36:E44)</f>
        <v>0</v>
      </c>
      <c r="F35" s="24">
        <f>SUM(F36:F44)</f>
        <v>0</v>
      </c>
      <c r="G35" s="23"/>
      <c r="H35" s="24">
        <f t="shared" ref="H35:I35" si="384">SUM(H36:H44)</f>
        <v>0</v>
      </c>
      <c r="I35" s="24">
        <f t="shared" si="384"/>
        <v>0</v>
      </c>
      <c r="J35" s="23"/>
      <c r="K35" s="24">
        <f t="shared" ref="K35:L35" si="385">SUM(K36:K44)</f>
        <v>0</v>
      </c>
      <c r="L35" s="24">
        <f t="shared" si="385"/>
        <v>0</v>
      </c>
      <c r="M35" s="23"/>
      <c r="N35" s="24">
        <f t="shared" ref="N35:O35" si="386">SUM(N36:N44)</f>
        <v>0</v>
      </c>
      <c r="O35" s="24">
        <f t="shared" si="386"/>
        <v>0</v>
      </c>
      <c r="P35" s="23"/>
      <c r="Q35" s="24">
        <f t="shared" ref="Q35:R35" si="387">SUM(Q36:Q44)</f>
        <v>0</v>
      </c>
      <c r="R35" s="24">
        <f t="shared" si="387"/>
        <v>0</v>
      </c>
      <c r="S35" s="23"/>
      <c r="T35" s="24">
        <f t="shared" ref="T35:U35" si="388">SUM(T36:T44)</f>
        <v>0</v>
      </c>
      <c r="U35" s="24">
        <f t="shared" si="388"/>
        <v>0</v>
      </c>
      <c r="V35" s="23"/>
      <c r="W35" s="24">
        <f t="shared" ref="W35:X35" si="389">SUM(W36:W44)</f>
        <v>0</v>
      </c>
      <c r="X35" s="24">
        <f t="shared" si="389"/>
        <v>0</v>
      </c>
      <c r="Y35" s="23"/>
      <c r="Z35" s="24">
        <f t="shared" ref="Z35:AA35" si="390">SUM(Z36:Z44)</f>
        <v>0</v>
      </c>
      <c r="AA35" s="24">
        <f t="shared" si="390"/>
        <v>0</v>
      </c>
      <c r="AB35" s="23"/>
      <c r="AC35" s="24">
        <f t="shared" ref="AC35:AD35" si="391">SUM(AC36:AC44)</f>
        <v>0</v>
      </c>
      <c r="AD35" s="24">
        <f t="shared" si="391"/>
        <v>0</v>
      </c>
      <c r="AE35" s="23"/>
      <c r="AF35" s="24">
        <f t="shared" ref="AF35:AG35" si="392">SUM(AF36:AF44)</f>
        <v>0</v>
      </c>
      <c r="AG35" s="24">
        <f t="shared" si="392"/>
        <v>0</v>
      </c>
      <c r="AH35" s="23"/>
      <c r="AI35" s="24">
        <f t="shared" ref="AI35:AJ35" si="393">SUM(AI36:AI44)</f>
        <v>0</v>
      </c>
      <c r="AJ35" s="24">
        <f t="shared" si="393"/>
        <v>0</v>
      </c>
      <c r="AK35" s="23"/>
      <c r="AL35" s="24">
        <f t="shared" ref="AL35:AM35" si="394">SUM(AL36:AL44)</f>
        <v>0</v>
      </c>
      <c r="AM35" s="24">
        <f t="shared" si="394"/>
        <v>0</v>
      </c>
      <c r="AN35" s="23"/>
      <c r="AO35" s="24">
        <f t="shared" ref="AO35:AP35" si="395">SUM(AO36:AO44)</f>
        <v>0</v>
      </c>
      <c r="AP35" s="24">
        <f t="shared" si="395"/>
        <v>0</v>
      </c>
      <c r="AQ35" s="23"/>
      <c r="AR35" s="24">
        <f t="shared" ref="AR35:AS35" si="396">SUM(AR36:AR44)</f>
        <v>0</v>
      </c>
      <c r="AS35" s="24">
        <f t="shared" si="396"/>
        <v>0</v>
      </c>
      <c r="AT35" s="23"/>
      <c r="AU35" s="24">
        <f t="shared" ref="AU35:AV35" si="397">SUM(AU36:AU44)</f>
        <v>0</v>
      </c>
      <c r="AV35" s="24">
        <f t="shared" si="397"/>
        <v>0</v>
      </c>
      <c r="AW35" s="23"/>
      <c r="AX35" s="24">
        <f t="shared" ref="AX35:AY35" si="398">SUM(AX36:AX44)</f>
        <v>11804.881510000001</v>
      </c>
      <c r="AY35" s="24">
        <f t="shared" si="398"/>
        <v>2583.5938299999998</v>
      </c>
      <c r="AZ35" s="24">
        <f t="shared" ref="AZ35:AZ43" si="399">AY35/AX35*100</f>
        <v>21.885809085092625</v>
      </c>
      <c r="BA35" s="24">
        <f t="shared" ref="BA35:BB35" si="400">SUM(BA36:BA44)</f>
        <v>11568.813209999998</v>
      </c>
      <c r="BB35" s="24">
        <f t="shared" si="400"/>
        <v>2531.9219399999997</v>
      </c>
      <c r="BC35" s="24">
        <f t="shared" ref="BC35:BC44" si="401">BB35/BA35*100</f>
        <v>21.885753482573516</v>
      </c>
      <c r="BD35" s="24">
        <f t="shared" ref="BD35:BE35" si="402">SUM(BD36:BD44)</f>
        <v>236.06829999999999</v>
      </c>
      <c r="BE35" s="24">
        <f t="shared" si="402"/>
        <v>51.671889999999998</v>
      </c>
      <c r="BF35" s="24">
        <f t="shared" ref="BF35:BF44" si="403">BE35/BD35*100</f>
        <v>21.888533953944684</v>
      </c>
      <c r="BG35" s="24">
        <f t="shared" ref="BG35:BH35" si="404">SUM(BG36:BG44)</f>
        <v>0</v>
      </c>
      <c r="BH35" s="24">
        <f t="shared" si="404"/>
        <v>0</v>
      </c>
      <c r="BI35" s="24"/>
      <c r="BJ35" s="24">
        <f t="shared" ref="BJ35:BK35" si="405">SUM(BJ36:BJ44)</f>
        <v>3546.6675399999995</v>
      </c>
      <c r="BK35" s="24">
        <f t="shared" si="405"/>
        <v>302.14258999999998</v>
      </c>
      <c r="BL35" s="24">
        <f t="shared" ref="BL35:BL44" si="406">BK35/BJ35*100</f>
        <v>8.5190558909843581</v>
      </c>
      <c r="BM35" s="24">
        <f t="shared" ref="BM35:BN35" si="407">SUM(BM36:BM44)</f>
        <v>3546.6675399999995</v>
      </c>
      <c r="BN35" s="24">
        <f t="shared" si="407"/>
        <v>302.14258999999998</v>
      </c>
      <c r="BO35" s="24">
        <f t="shared" ref="BO35:BO44" si="408">BN35/BM35*100</f>
        <v>8.5190558909843581</v>
      </c>
      <c r="BP35" s="24">
        <f t="shared" ref="BP35:BQ35" si="409">SUM(BP36:BP44)</f>
        <v>0</v>
      </c>
      <c r="BQ35" s="24">
        <f t="shared" si="409"/>
        <v>0</v>
      </c>
      <c r="BR35" s="24"/>
      <c r="BS35" s="24">
        <f t="shared" ref="BS35:BT35" si="410">SUM(BS36:BS44)</f>
        <v>0</v>
      </c>
      <c r="BT35" s="24">
        <f t="shared" si="410"/>
        <v>0</v>
      </c>
      <c r="BU35" s="24"/>
      <c r="BV35" s="24">
        <f t="shared" ref="BV35:BW35" si="411">SUM(BV36:BV44)</f>
        <v>0</v>
      </c>
      <c r="BW35" s="24">
        <f t="shared" si="411"/>
        <v>0</v>
      </c>
      <c r="BX35" s="24"/>
      <c r="BY35" s="24">
        <f t="shared" ref="BY35:BZ35" si="412">SUM(BY36:BY44)</f>
        <v>0</v>
      </c>
      <c r="BZ35" s="24">
        <f t="shared" si="412"/>
        <v>0</v>
      </c>
      <c r="CA35" s="24"/>
      <c r="CB35" s="24">
        <f t="shared" ref="CB35:CC35" si="413">SUM(CB36:CB44)</f>
        <v>0</v>
      </c>
      <c r="CC35" s="24">
        <f t="shared" si="413"/>
        <v>0</v>
      </c>
      <c r="CD35" s="24"/>
      <c r="CE35" s="24">
        <f t="shared" ref="CE35:CF35" si="414">SUM(CE36:CE44)</f>
        <v>0</v>
      </c>
      <c r="CF35" s="24">
        <f t="shared" si="414"/>
        <v>0</v>
      </c>
      <c r="CG35" s="24"/>
      <c r="CH35" s="24">
        <f t="shared" ref="CH35:CI35" si="415">SUM(CH36:CH44)</f>
        <v>0</v>
      </c>
      <c r="CI35" s="24">
        <f t="shared" si="415"/>
        <v>0</v>
      </c>
      <c r="CJ35" s="24"/>
      <c r="CK35" s="24">
        <f t="shared" ref="CK35:CL35" si="416">SUM(CK36:CK44)</f>
        <v>1027.3962000000001</v>
      </c>
      <c r="CL35" s="24">
        <f t="shared" si="416"/>
        <v>911.67020000000002</v>
      </c>
      <c r="CM35" s="24">
        <f>CL35/CK35*100</f>
        <v>88.73599104220942</v>
      </c>
      <c r="CN35" s="24">
        <f t="shared" ref="CN35" si="417">SUM(CN36:CN44)</f>
        <v>1006.84829</v>
      </c>
      <c r="CO35" s="24">
        <f>SUM(CO36:CO44)</f>
        <v>893.43681000000004</v>
      </c>
      <c r="CP35" s="24">
        <f t="shared" ref="CP35" si="418">CO35/CN35*100</f>
        <v>88.735991198832949</v>
      </c>
      <c r="CQ35" s="24">
        <f t="shared" ref="CQ35:CR35" si="419">SUM(CQ36:CQ44)</f>
        <v>20.547910000000002</v>
      </c>
      <c r="CR35" s="24">
        <f t="shared" si="419"/>
        <v>18.23339</v>
      </c>
      <c r="CS35" s="24">
        <f t="shared" ref="CS35" si="420">CR35/CQ35*100</f>
        <v>88.7359833676515</v>
      </c>
      <c r="CT35" s="24">
        <f t="shared" ref="CT35:CU35" si="421">SUM(CT36:CT44)</f>
        <v>0</v>
      </c>
      <c r="CU35" s="24">
        <f t="shared" si="421"/>
        <v>0</v>
      </c>
      <c r="CV35" s="24"/>
      <c r="CW35" s="24">
        <f t="shared" ref="CW35:CX35" si="422">SUM(CW36:CW44)</f>
        <v>0</v>
      </c>
      <c r="CX35" s="24">
        <f t="shared" si="422"/>
        <v>0</v>
      </c>
      <c r="CY35" s="24"/>
      <c r="CZ35" s="24">
        <f t="shared" ref="CZ35:DA35" si="423">SUM(CZ36:CZ44)</f>
        <v>0</v>
      </c>
      <c r="DA35" s="24">
        <f t="shared" si="423"/>
        <v>0</v>
      </c>
      <c r="DB35" s="24"/>
      <c r="DC35" s="24">
        <f t="shared" ref="DC35:DD35" si="424">SUM(DC36:DC44)</f>
        <v>0</v>
      </c>
      <c r="DD35" s="24">
        <f t="shared" si="424"/>
        <v>0</v>
      </c>
      <c r="DE35" s="24"/>
      <c r="DF35" s="24">
        <f t="shared" ref="DF35:DG35" si="425">SUM(DF36:DF44)</f>
        <v>0</v>
      </c>
      <c r="DG35" s="24">
        <f t="shared" si="425"/>
        <v>0</v>
      </c>
      <c r="DH35" s="24"/>
      <c r="DI35" s="24">
        <f t="shared" ref="DI35:DJ35" si="426">SUM(DI36:DI44)</f>
        <v>0</v>
      </c>
      <c r="DJ35" s="24">
        <f t="shared" si="426"/>
        <v>0</v>
      </c>
      <c r="DK35" s="24"/>
      <c r="DL35" s="24">
        <f t="shared" ref="DL35:DM35" si="427">SUM(DL36:DL44)</f>
        <v>0</v>
      </c>
      <c r="DM35" s="24">
        <f t="shared" si="427"/>
        <v>0</v>
      </c>
      <c r="DN35" s="24"/>
      <c r="DO35" s="24">
        <f>DO36+DO37+DO38+DO39+DO40+DO41+DO42+DO43+DO44</f>
        <v>43106.991000000002</v>
      </c>
      <c r="DP35" s="24">
        <f t="shared" ref="DP35" si="428">SUM(DP36:DP44)</f>
        <v>0</v>
      </c>
      <c r="DQ35" s="24">
        <f t="shared" ref="DQ35:DQ44" si="429">DP35/DO35*100</f>
        <v>0</v>
      </c>
      <c r="DR35" s="24">
        <f t="shared" ref="DR35:DS35" si="430">SUM(DR36:DR44)</f>
        <v>0</v>
      </c>
      <c r="DS35" s="24">
        <f t="shared" si="430"/>
        <v>0</v>
      </c>
      <c r="DT35" s="24"/>
      <c r="DU35" s="24">
        <f t="shared" ref="DU35:DV35" si="431">SUM(DU36:DU44)</f>
        <v>0</v>
      </c>
      <c r="DV35" s="24">
        <f t="shared" si="431"/>
        <v>0</v>
      </c>
      <c r="DW35" s="24"/>
      <c r="DX35" s="24">
        <f t="shared" ref="DX35:DY35" si="432">SUM(DX36:DX44)</f>
        <v>0</v>
      </c>
      <c r="DY35" s="24">
        <f t="shared" si="432"/>
        <v>0</v>
      </c>
      <c r="DZ35" s="24"/>
      <c r="EA35" s="24">
        <f t="shared" ref="EA35:EB35" si="433">SUM(EA36:EA44)</f>
        <v>0</v>
      </c>
      <c r="EB35" s="24">
        <f t="shared" si="433"/>
        <v>0</v>
      </c>
      <c r="EC35" s="24"/>
      <c r="ED35" s="24">
        <f t="shared" ref="ED35" si="434">ED36+ED37</f>
        <v>0</v>
      </c>
      <c r="EE35" s="24"/>
      <c r="EF35" s="23"/>
      <c r="EG35" s="24">
        <f t="shared" ref="EG35:EH35" si="435">EG36+EG37</f>
        <v>0</v>
      </c>
      <c r="EH35" s="24">
        <f t="shared" si="435"/>
        <v>0</v>
      </c>
      <c r="EI35" s="24"/>
      <c r="EJ35" s="24">
        <f t="shared" ref="EJ35:EK35" si="436">EJ36+EJ37</f>
        <v>0</v>
      </c>
      <c r="EK35" s="24">
        <f t="shared" si="436"/>
        <v>0</v>
      </c>
      <c r="EL35" s="24"/>
      <c r="EM35" s="24">
        <f t="shared" ref="EM35:EN35" si="437">EM36+EM37</f>
        <v>0</v>
      </c>
      <c r="EN35" s="24">
        <f t="shared" si="437"/>
        <v>0</v>
      </c>
      <c r="EO35" s="24"/>
      <c r="EP35" s="24">
        <f t="shared" ref="EP35:EQ35" si="438">SUM(EP36:EP44)</f>
        <v>0</v>
      </c>
      <c r="EQ35" s="24">
        <f t="shared" si="438"/>
        <v>0</v>
      </c>
      <c r="ER35" s="24"/>
      <c r="ES35" s="24">
        <f t="shared" ref="ES35:ET35" si="439">SUM(ES36:ES44)</f>
        <v>0</v>
      </c>
      <c r="ET35" s="24">
        <f t="shared" si="439"/>
        <v>0</v>
      </c>
      <c r="EU35" s="24"/>
      <c r="EV35" s="24">
        <f t="shared" ref="EV35:EW35" si="440">SUM(EV36:EV44)</f>
        <v>0</v>
      </c>
      <c r="EW35" s="24">
        <f t="shared" si="440"/>
        <v>0</v>
      </c>
      <c r="EX35" s="24"/>
      <c r="EY35" s="24">
        <f t="shared" ref="EY35:EZ35" si="441">SUM(EY36:EY44)</f>
        <v>0</v>
      </c>
      <c r="EZ35" s="24">
        <f t="shared" si="441"/>
        <v>0</v>
      </c>
      <c r="FA35" s="24"/>
      <c r="FB35" s="24">
        <f t="shared" ref="FB35:FC35" si="442">SUM(FB36:FB44)</f>
        <v>0</v>
      </c>
      <c r="FC35" s="24">
        <f t="shared" si="442"/>
        <v>0</v>
      </c>
      <c r="FD35" s="24"/>
      <c r="FE35" s="24">
        <f t="shared" ref="FE35:FF35" si="443">SUM(FE36:FE44)</f>
        <v>0</v>
      </c>
      <c r="FF35" s="24">
        <f t="shared" si="443"/>
        <v>0</v>
      </c>
      <c r="FG35" s="24"/>
      <c r="FH35" s="24">
        <f t="shared" ref="FH35:FI35" si="444">SUM(FH36:FH44)</f>
        <v>0</v>
      </c>
      <c r="FI35" s="24">
        <f t="shared" si="444"/>
        <v>0</v>
      </c>
      <c r="FJ35" s="24"/>
      <c r="FK35" s="24">
        <f t="shared" ref="FK35:FL35" si="445">SUM(FK36:FK44)</f>
        <v>0</v>
      </c>
      <c r="FL35" s="24">
        <f t="shared" si="445"/>
        <v>0</v>
      </c>
      <c r="FM35" s="24"/>
      <c r="FN35" s="24">
        <f t="shared" ref="FN35:FO35" si="446">SUM(FN36:FN44)</f>
        <v>0</v>
      </c>
      <c r="FO35" s="24">
        <f t="shared" si="446"/>
        <v>0</v>
      </c>
      <c r="FP35" s="24"/>
      <c r="FQ35" s="24">
        <f t="shared" ref="FQ35:FR35" si="447">SUM(FQ36:FQ44)</f>
        <v>0</v>
      </c>
      <c r="FR35" s="24">
        <f t="shared" si="447"/>
        <v>0</v>
      </c>
      <c r="FS35" s="24"/>
      <c r="FT35" s="24">
        <f t="shared" ref="FT35:FU35" si="448">SUM(FT36:FT44)</f>
        <v>0</v>
      </c>
      <c r="FU35" s="24">
        <f t="shared" si="448"/>
        <v>0</v>
      </c>
      <c r="FV35" s="24"/>
      <c r="FW35" s="24">
        <f t="shared" ref="FW35:FX35" si="449">SUM(FW36:FW44)</f>
        <v>0</v>
      </c>
      <c r="FX35" s="24">
        <f t="shared" si="449"/>
        <v>0</v>
      </c>
      <c r="FY35" s="24"/>
      <c r="FZ35" s="24">
        <f t="shared" ref="FZ35:GA35" si="450">SUM(FZ36:FZ44)</f>
        <v>0</v>
      </c>
      <c r="GA35" s="24">
        <f t="shared" si="450"/>
        <v>0</v>
      </c>
      <c r="GB35" s="24"/>
      <c r="GC35" s="24">
        <f t="shared" ref="GC35:GD35" si="451">SUM(GC36:GC44)</f>
        <v>0</v>
      </c>
      <c r="GD35" s="24">
        <f t="shared" si="451"/>
        <v>0</v>
      </c>
      <c r="GE35" s="24"/>
      <c r="GF35" s="24">
        <f t="shared" ref="GF35:GG35" si="452">SUM(GF36:GF44)</f>
        <v>0</v>
      </c>
      <c r="GG35" s="24">
        <f t="shared" si="452"/>
        <v>0</v>
      </c>
      <c r="GH35" s="24"/>
      <c r="GI35" s="24">
        <f t="shared" ref="GI35:GJ35" si="453">SUM(GI36:GI44)</f>
        <v>0</v>
      </c>
      <c r="GJ35" s="24">
        <f t="shared" si="453"/>
        <v>0</v>
      </c>
      <c r="GK35" s="24"/>
      <c r="GL35" s="24">
        <f t="shared" ref="GL35:GM35" si="454">SUM(GL36:GL44)</f>
        <v>0</v>
      </c>
      <c r="GM35" s="24">
        <f t="shared" si="454"/>
        <v>0</v>
      </c>
      <c r="GN35" s="24"/>
      <c r="GO35" s="24">
        <f t="shared" ref="GO35:GP35" si="455">SUM(GO36:GO44)</f>
        <v>0</v>
      </c>
      <c r="GP35" s="24">
        <f t="shared" si="455"/>
        <v>0</v>
      </c>
      <c r="GQ35" s="24"/>
      <c r="GR35" s="24">
        <f t="shared" ref="GR35:GS35" si="456">SUM(GR36:GR44)</f>
        <v>0</v>
      </c>
      <c r="GS35" s="24">
        <f t="shared" si="456"/>
        <v>0</v>
      </c>
      <c r="GT35" s="24"/>
      <c r="GU35" s="24">
        <f t="shared" ref="GU35:GV35" si="457">SUM(GU36:GU44)</f>
        <v>0</v>
      </c>
      <c r="GV35" s="24">
        <f t="shared" si="457"/>
        <v>0</v>
      </c>
      <c r="GW35" s="24"/>
      <c r="GX35" s="24">
        <f t="shared" ref="GX35:GY35" si="458">GX36+GX37</f>
        <v>0</v>
      </c>
      <c r="GY35" s="24">
        <f t="shared" si="458"/>
        <v>0</v>
      </c>
      <c r="GZ35" s="24"/>
      <c r="HA35" s="24">
        <f t="shared" ref="HA35:HB35" si="459">HA36+HA37</f>
        <v>0</v>
      </c>
      <c r="HB35" s="24">
        <f t="shared" si="459"/>
        <v>0</v>
      </c>
      <c r="HC35" s="24"/>
    </row>
    <row r="36" spans="1:211" ht="20.25" customHeight="1">
      <c r="A36" s="20" t="s">
        <v>42</v>
      </c>
      <c r="B36" s="23">
        <f t="shared" ref="B36:B44" si="460">E36+N36+Q36+T36+AC36+AL36+AO36+AX36+BG36+BJ36+BS36+CB36+CK36+CT36+DC36+DL36+DO36+DR36+DU36+ED36+EG36+EP36+ES36+EV36+EY36+FB36+FE36+FH36+FK36+FN36+FQ36+FT36+FW36+FZ36+GC36+GF36+GI36+GL36+GO36+GU36+GR36</f>
        <v>14553.022280000001</v>
      </c>
      <c r="C36" s="23">
        <f t="shared" ref="C36:C44" si="461">F36+O36+R36+U36+AD36+AM36+AP36+AY36+BH36+BK36+BT36+CC36+CL36+CU36+DD36+DM36+DP36+DS36+DV36+EE36+EH36+EQ36+ET36+EW36+EZ36+FC36+FF36+FI36+FL36+FO36+FR36+FU36+FX36+GA36+GD36+GG36+GJ36+GM36+GP36+GV36+GS36</f>
        <v>0</v>
      </c>
      <c r="D36" s="23">
        <f t="shared" si="275"/>
        <v>0</v>
      </c>
      <c r="E36" s="23">
        <f t="shared" si="378"/>
        <v>0</v>
      </c>
      <c r="F36" s="23">
        <f t="shared" si="378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 t="shared" si="379"/>
        <v>0</v>
      </c>
      <c r="U36" s="23">
        <f t="shared" si="379"/>
        <v>0</v>
      </c>
      <c r="V36" s="23"/>
      <c r="W36" s="23"/>
      <c r="X36" s="23"/>
      <c r="Y36" s="23"/>
      <c r="Z36" s="23"/>
      <c r="AA36" s="23"/>
      <c r="AB36" s="23"/>
      <c r="AC36" s="23">
        <f t="shared" ref="AC36:AD44" si="462">AF36+AI36</f>
        <v>0</v>
      </c>
      <c r="AD36" s="23">
        <f t="shared" si="462"/>
        <v>0</v>
      </c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>
        <f t="shared" si="380"/>
        <v>0</v>
      </c>
      <c r="AP36" s="23">
        <f t="shared" si="380"/>
        <v>0</v>
      </c>
      <c r="AQ36" s="23"/>
      <c r="AR36" s="23"/>
      <c r="AS36" s="23"/>
      <c r="AT36" s="23"/>
      <c r="AU36" s="23"/>
      <c r="AV36" s="23"/>
      <c r="AW36" s="23"/>
      <c r="AX36" s="23">
        <f t="shared" ref="AX36:AY44" si="463">BA36+BD36</f>
        <v>4169.3942800000004</v>
      </c>
      <c r="AY36" s="23">
        <f>BB36+BE36</f>
        <v>0</v>
      </c>
      <c r="AZ36" s="23">
        <f t="shared" si="399"/>
        <v>0</v>
      </c>
      <c r="BA36" s="23">
        <v>4086.0063700000001</v>
      </c>
      <c r="BB36" s="23">
        <v>0</v>
      </c>
      <c r="BC36" s="23">
        <f t="shared" si="401"/>
        <v>0</v>
      </c>
      <c r="BD36" s="23">
        <v>83.387910000000005</v>
      </c>
      <c r="BE36" s="23">
        <v>0</v>
      </c>
      <c r="BF36" s="23">
        <f t="shared" si="403"/>
        <v>0</v>
      </c>
      <c r="BG36" s="23"/>
      <c r="BH36" s="23"/>
      <c r="BI36" s="23"/>
      <c r="BJ36" s="23">
        <f t="shared" ref="BJ36:BK44" si="464">BM36+BP36</f>
        <v>0</v>
      </c>
      <c r="BK36" s="23"/>
      <c r="BL36" s="23"/>
      <c r="BM36" s="23"/>
      <c r="BN36" s="23"/>
      <c r="BO36" s="23"/>
      <c r="BP36" s="23"/>
      <c r="BQ36" s="23"/>
      <c r="BR36" s="23"/>
      <c r="BS36" s="23">
        <f t="shared" ref="BS36:BT44" si="465">BV36+BY36</f>
        <v>0</v>
      </c>
      <c r="BT36" s="23">
        <f t="shared" si="465"/>
        <v>0</v>
      </c>
      <c r="BU36" s="23"/>
      <c r="BV36" s="23"/>
      <c r="BW36" s="23"/>
      <c r="BX36" s="23"/>
      <c r="BY36" s="23"/>
      <c r="BZ36" s="23"/>
      <c r="CA36" s="23"/>
      <c r="CB36" s="23">
        <f t="shared" ref="CB36:CC44" si="466">CE36+CH36</f>
        <v>0</v>
      </c>
      <c r="CC36" s="23">
        <f t="shared" si="466"/>
        <v>0</v>
      </c>
      <c r="CD36" s="23"/>
      <c r="CE36" s="23"/>
      <c r="CF36" s="23"/>
      <c r="CG36" s="23"/>
      <c r="CH36" s="23"/>
      <c r="CI36" s="23"/>
      <c r="CJ36" s="23"/>
      <c r="CK36" s="23">
        <f t="shared" ref="CK36:CL44" si="467">CN36+CQ36</f>
        <v>0</v>
      </c>
      <c r="CL36" s="23">
        <f t="shared" si="467"/>
        <v>0</v>
      </c>
      <c r="CM36" s="23"/>
      <c r="CN36" s="23"/>
      <c r="CO36" s="23"/>
      <c r="CP36" s="23"/>
      <c r="CQ36" s="23"/>
      <c r="CR36" s="23"/>
      <c r="CS36" s="23"/>
      <c r="CT36" s="23">
        <f t="shared" ref="CT36:CU44" si="468">CW36+CZ36</f>
        <v>0</v>
      </c>
      <c r="CU36" s="23">
        <f t="shared" si="468"/>
        <v>0</v>
      </c>
      <c r="CV36" s="23"/>
      <c r="CW36" s="23"/>
      <c r="CX36" s="23"/>
      <c r="CY36" s="23"/>
      <c r="CZ36" s="23"/>
      <c r="DA36" s="23"/>
      <c r="DB36" s="23"/>
      <c r="DC36" s="23">
        <f t="shared" ref="DC36:DD44" si="469">DF36+DI36</f>
        <v>0</v>
      </c>
      <c r="DD36" s="23">
        <f t="shared" si="469"/>
        <v>0</v>
      </c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>
        <v>10383.628000000001</v>
      </c>
      <c r="DP36" s="23">
        <v>0</v>
      </c>
      <c r="DQ36" s="23">
        <f t="shared" si="429"/>
        <v>0</v>
      </c>
      <c r="DR36" s="23"/>
      <c r="DS36" s="23"/>
      <c r="DT36" s="23"/>
      <c r="DU36" s="23">
        <f t="shared" ref="DU36:DV44" si="470">DX36+EA36</f>
        <v>0</v>
      </c>
      <c r="DV36" s="23">
        <f t="shared" si="470"/>
        <v>0</v>
      </c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>
        <f>GX36+HA36</f>
        <v>0</v>
      </c>
      <c r="GV36" s="23"/>
      <c r="GW36" s="23"/>
      <c r="GX36" s="23"/>
      <c r="GY36" s="23"/>
      <c r="GZ36" s="23"/>
      <c r="HA36" s="23"/>
      <c r="HB36" s="23"/>
      <c r="HC36" s="23"/>
    </row>
    <row r="37" spans="1:211" ht="18.75" customHeight="1">
      <c r="A37" s="20" t="s">
        <v>64</v>
      </c>
      <c r="B37" s="23">
        <f t="shared" si="460"/>
        <v>1078.8689999999999</v>
      </c>
      <c r="C37" s="23">
        <f t="shared" si="461"/>
        <v>0</v>
      </c>
      <c r="D37" s="23">
        <f t="shared" si="275"/>
        <v>0</v>
      </c>
      <c r="E37" s="23">
        <f t="shared" si="378"/>
        <v>0</v>
      </c>
      <c r="F37" s="23">
        <f t="shared" si="378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f t="shared" si="379"/>
        <v>0</v>
      </c>
      <c r="U37" s="23">
        <f t="shared" si="379"/>
        <v>0</v>
      </c>
      <c r="V37" s="23"/>
      <c r="W37" s="23"/>
      <c r="X37" s="23"/>
      <c r="Y37" s="23"/>
      <c r="Z37" s="23"/>
      <c r="AA37" s="23"/>
      <c r="AB37" s="23"/>
      <c r="AC37" s="23">
        <f t="shared" si="462"/>
        <v>0</v>
      </c>
      <c r="AD37" s="23">
        <f t="shared" si="462"/>
        <v>0</v>
      </c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>
        <f t="shared" si="380"/>
        <v>0</v>
      </c>
      <c r="AP37" s="23">
        <f t="shared" si="380"/>
        <v>0</v>
      </c>
      <c r="AQ37" s="23"/>
      <c r="AR37" s="23"/>
      <c r="AS37" s="23"/>
      <c r="AT37" s="23"/>
      <c r="AU37" s="23"/>
      <c r="AV37" s="23"/>
      <c r="AW37" s="23"/>
      <c r="AX37" s="23">
        <f t="shared" si="463"/>
        <v>150.70099999999999</v>
      </c>
      <c r="AY37" s="23">
        <f t="shared" si="463"/>
        <v>0</v>
      </c>
      <c r="AZ37" s="23">
        <f t="shared" si="399"/>
        <v>0</v>
      </c>
      <c r="BA37" s="23">
        <v>147.68698000000001</v>
      </c>
      <c r="BB37" s="23">
        <v>0</v>
      </c>
      <c r="BC37" s="23">
        <f t="shared" si="401"/>
        <v>0</v>
      </c>
      <c r="BD37" s="23">
        <v>3.0140199999999999</v>
      </c>
      <c r="BE37" s="23">
        <v>0</v>
      </c>
      <c r="BF37" s="23">
        <f t="shared" si="403"/>
        <v>0</v>
      </c>
      <c r="BG37" s="23"/>
      <c r="BH37" s="23"/>
      <c r="BI37" s="23"/>
      <c r="BJ37" s="23">
        <f t="shared" si="464"/>
        <v>0</v>
      </c>
      <c r="BK37" s="23"/>
      <c r="BL37" s="23"/>
      <c r="BM37" s="23"/>
      <c r="BN37" s="23"/>
      <c r="BO37" s="23"/>
      <c r="BP37" s="23"/>
      <c r="BQ37" s="23"/>
      <c r="BR37" s="23"/>
      <c r="BS37" s="23">
        <f t="shared" si="465"/>
        <v>0</v>
      </c>
      <c r="BT37" s="23">
        <f t="shared" si="465"/>
        <v>0</v>
      </c>
      <c r="BU37" s="23"/>
      <c r="BV37" s="23"/>
      <c r="BW37" s="23"/>
      <c r="BX37" s="23"/>
      <c r="BY37" s="23"/>
      <c r="BZ37" s="23"/>
      <c r="CA37" s="23"/>
      <c r="CB37" s="23">
        <f t="shared" si="466"/>
        <v>0</v>
      </c>
      <c r="CC37" s="23">
        <f t="shared" si="466"/>
        <v>0</v>
      </c>
      <c r="CD37" s="23"/>
      <c r="CE37" s="23"/>
      <c r="CF37" s="23"/>
      <c r="CG37" s="23"/>
      <c r="CH37" s="23"/>
      <c r="CI37" s="23"/>
      <c r="CJ37" s="23"/>
      <c r="CK37" s="23">
        <f t="shared" si="467"/>
        <v>0</v>
      </c>
      <c r="CL37" s="23">
        <f t="shared" si="467"/>
        <v>0</v>
      </c>
      <c r="CM37" s="23"/>
      <c r="CN37" s="23"/>
      <c r="CO37" s="23"/>
      <c r="CP37" s="23"/>
      <c r="CQ37" s="23"/>
      <c r="CR37" s="23"/>
      <c r="CS37" s="23"/>
      <c r="CT37" s="23">
        <f t="shared" si="468"/>
        <v>0</v>
      </c>
      <c r="CU37" s="23">
        <f t="shared" si="468"/>
        <v>0</v>
      </c>
      <c r="CV37" s="23"/>
      <c r="CW37" s="23"/>
      <c r="CX37" s="23"/>
      <c r="CY37" s="23"/>
      <c r="CZ37" s="23"/>
      <c r="DA37" s="23"/>
      <c r="DB37" s="23"/>
      <c r="DC37" s="23">
        <f t="shared" si="469"/>
        <v>0</v>
      </c>
      <c r="DD37" s="23">
        <f t="shared" si="469"/>
        <v>0</v>
      </c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>
        <v>928.16800000000001</v>
      </c>
      <c r="DP37" s="23">
        <v>0</v>
      </c>
      <c r="DQ37" s="23">
        <f t="shared" si="429"/>
        <v>0</v>
      </c>
      <c r="DR37" s="23"/>
      <c r="DS37" s="23"/>
      <c r="DT37" s="23"/>
      <c r="DU37" s="23">
        <f t="shared" si="470"/>
        <v>0</v>
      </c>
      <c r="DV37" s="23">
        <f t="shared" si="470"/>
        <v>0</v>
      </c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>
        <f t="shared" ref="GU37:GU44" si="471">GX37+HA37</f>
        <v>0</v>
      </c>
      <c r="GV37" s="23"/>
      <c r="GW37" s="23"/>
      <c r="GX37" s="23"/>
      <c r="GY37" s="23"/>
      <c r="GZ37" s="23"/>
      <c r="HA37" s="23"/>
      <c r="HB37" s="23"/>
      <c r="HC37" s="23"/>
    </row>
    <row r="38" spans="1:211" ht="21" customHeight="1">
      <c r="A38" s="20" t="s">
        <v>83</v>
      </c>
      <c r="B38" s="23">
        <f t="shared" si="460"/>
        <v>9200.9775399999999</v>
      </c>
      <c r="C38" s="23">
        <f t="shared" si="461"/>
        <v>0</v>
      </c>
      <c r="D38" s="23">
        <f t="shared" si="275"/>
        <v>0</v>
      </c>
      <c r="E38" s="23">
        <f t="shared" si="378"/>
        <v>0</v>
      </c>
      <c r="F38" s="23">
        <f t="shared" si="378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>
        <f t="shared" si="379"/>
        <v>0</v>
      </c>
      <c r="U38" s="23">
        <f t="shared" si="379"/>
        <v>0</v>
      </c>
      <c r="V38" s="23"/>
      <c r="W38" s="23"/>
      <c r="X38" s="23"/>
      <c r="Y38" s="23"/>
      <c r="Z38" s="23"/>
      <c r="AA38" s="23"/>
      <c r="AB38" s="23"/>
      <c r="AC38" s="23">
        <f t="shared" si="462"/>
        <v>0</v>
      </c>
      <c r="AD38" s="23">
        <f t="shared" si="462"/>
        <v>0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>
        <f t="shared" si="380"/>
        <v>0</v>
      </c>
      <c r="AP38" s="23">
        <f t="shared" si="380"/>
        <v>0</v>
      </c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>
        <f t="shared" si="464"/>
        <v>475.43554</v>
      </c>
      <c r="BK38" s="23">
        <f t="shared" si="464"/>
        <v>0</v>
      </c>
      <c r="BL38" s="23">
        <f t="shared" ref="BL38:BL39" si="472">BK38/BJ38*100</f>
        <v>0</v>
      </c>
      <c r="BM38" s="23">
        <v>475.43554</v>
      </c>
      <c r="BN38" s="23">
        <v>0</v>
      </c>
      <c r="BO38" s="23">
        <f>BN38/BM38*100</f>
        <v>0</v>
      </c>
      <c r="BP38" s="23"/>
      <c r="BQ38" s="23"/>
      <c r="BR38" s="23"/>
      <c r="BS38" s="23">
        <f t="shared" si="465"/>
        <v>0</v>
      </c>
      <c r="BT38" s="23">
        <f t="shared" si="465"/>
        <v>0</v>
      </c>
      <c r="BU38" s="23"/>
      <c r="BV38" s="23"/>
      <c r="BW38" s="23"/>
      <c r="BX38" s="23"/>
      <c r="BY38" s="23"/>
      <c r="BZ38" s="23"/>
      <c r="CA38" s="23"/>
      <c r="CB38" s="23">
        <f t="shared" si="466"/>
        <v>0</v>
      </c>
      <c r="CC38" s="23">
        <f t="shared" si="466"/>
        <v>0</v>
      </c>
      <c r="CD38" s="23"/>
      <c r="CE38" s="23"/>
      <c r="CF38" s="23"/>
      <c r="CG38" s="23"/>
      <c r="CH38" s="23"/>
      <c r="CI38" s="23"/>
      <c r="CJ38" s="23"/>
      <c r="CK38" s="23">
        <f t="shared" si="467"/>
        <v>0</v>
      </c>
      <c r="CL38" s="23">
        <f t="shared" si="467"/>
        <v>0</v>
      </c>
      <c r="CM38" s="23"/>
      <c r="CN38" s="23"/>
      <c r="CO38" s="23"/>
      <c r="CP38" s="23"/>
      <c r="CQ38" s="23"/>
      <c r="CR38" s="23"/>
      <c r="CS38" s="23"/>
      <c r="CT38" s="23">
        <f t="shared" si="468"/>
        <v>0</v>
      </c>
      <c r="CU38" s="23">
        <f t="shared" si="468"/>
        <v>0</v>
      </c>
      <c r="CV38" s="23"/>
      <c r="CW38" s="23"/>
      <c r="CX38" s="23"/>
      <c r="CY38" s="23"/>
      <c r="CZ38" s="23"/>
      <c r="DA38" s="23"/>
      <c r="DB38" s="23"/>
      <c r="DC38" s="23">
        <f t="shared" si="469"/>
        <v>0</v>
      </c>
      <c r="DD38" s="23">
        <f t="shared" si="469"/>
        <v>0</v>
      </c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>
        <v>8725.5419999999995</v>
      </c>
      <c r="DP38" s="23">
        <v>0</v>
      </c>
      <c r="DQ38" s="23">
        <f t="shared" si="429"/>
        <v>0</v>
      </c>
      <c r="DR38" s="23"/>
      <c r="DS38" s="23"/>
      <c r="DT38" s="23"/>
      <c r="DU38" s="23">
        <f t="shared" si="470"/>
        <v>0</v>
      </c>
      <c r="DV38" s="23">
        <f t="shared" si="470"/>
        <v>0</v>
      </c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>
        <f t="shared" si="471"/>
        <v>0</v>
      </c>
      <c r="GV38" s="23"/>
      <c r="GW38" s="23"/>
      <c r="GX38" s="23"/>
      <c r="GY38" s="23"/>
      <c r="GZ38" s="23"/>
      <c r="HA38" s="23"/>
      <c r="HB38" s="23"/>
      <c r="HC38" s="23"/>
    </row>
    <row r="39" spans="1:211">
      <c r="A39" s="20" t="s">
        <v>66</v>
      </c>
      <c r="B39" s="23">
        <f t="shared" si="460"/>
        <v>1486.2980600000001</v>
      </c>
      <c r="C39" s="23">
        <f t="shared" si="461"/>
        <v>352.37624999999997</v>
      </c>
      <c r="D39" s="23">
        <f t="shared" si="275"/>
        <v>23.708316621230061</v>
      </c>
      <c r="E39" s="23">
        <f t="shared" si="378"/>
        <v>0</v>
      </c>
      <c r="F39" s="23">
        <f t="shared" si="378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f t="shared" si="379"/>
        <v>0</v>
      </c>
      <c r="U39" s="23">
        <f t="shared" si="379"/>
        <v>0</v>
      </c>
      <c r="V39" s="23"/>
      <c r="W39" s="23"/>
      <c r="X39" s="23"/>
      <c r="Y39" s="23"/>
      <c r="Z39" s="23"/>
      <c r="AA39" s="23"/>
      <c r="AB39" s="23"/>
      <c r="AC39" s="23">
        <f t="shared" si="462"/>
        <v>0</v>
      </c>
      <c r="AD39" s="23">
        <f t="shared" si="462"/>
        <v>0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>
        <f t="shared" si="380"/>
        <v>0</v>
      </c>
      <c r="AP39" s="23">
        <f t="shared" si="380"/>
        <v>0</v>
      </c>
      <c r="AQ39" s="23"/>
      <c r="AR39" s="23"/>
      <c r="AS39" s="23"/>
      <c r="AT39" s="23"/>
      <c r="AU39" s="23"/>
      <c r="AV39" s="23"/>
      <c r="AW39" s="23"/>
      <c r="AX39" s="23">
        <f t="shared" si="463"/>
        <v>50.23366</v>
      </c>
      <c r="AY39" s="23">
        <f t="shared" si="463"/>
        <v>50.23366</v>
      </c>
      <c r="AZ39" s="23">
        <f t="shared" si="399"/>
        <v>100</v>
      </c>
      <c r="BA39" s="23">
        <v>49.228990000000003</v>
      </c>
      <c r="BB39" s="23">
        <v>49.228990000000003</v>
      </c>
      <c r="BC39" s="23">
        <f t="shared" si="401"/>
        <v>100</v>
      </c>
      <c r="BD39" s="23">
        <v>1.00467</v>
      </c>
      <c r="BE39" s="23">
        <v>1.00467</v>
      </c>
      <c r="BF39" s="23">
        <f t="shared" si="403"/>
        <v>100</v>
      </c>
      <c r="BG39" s="23"/>
      <c r="BH39" s="23"/>
      <c r="BI39" s="23"/>
      <c r="BJ39" s="23">
        <f t="shared" si="464"/>
        <v>841.31640000000004</v>
      </c>
      <c r="BK39" s="23">
        <f t="shared" si="464"/>
        <v>302.14258999999998</v>
      </c>
      <c r="BL39" s="23">
        <f t="shared" si="472"/>
        <v>35.913075033364379</v>
      </c>
      <c r="BM39" s="23">
        <v>841.31640000000004</v>
      </c>
      <c r="BN39" s="23">
        <v>302.14258999999998</v>
      </c>
      <c r="BO39" s="23">
        <f>BN39/BM39*100</f>
        <v>35.913075033364379</v>
      </c>
      <c r="BP39" s="23"/>
      <c r="BQ39" s="23"/>
      <c r="BR39" s="23"/>
      <c r="BS39" s="23">
        <f t="shared" si="465"/>
        <v>0</v>
      </c>
      <c r="BT39" s="23">
        <f t="shared" si="465"/>
        <v>0</v>
      </c>
      <c r="BU39" s="23"/>
      <c r="BV39" s="23"/>
      <c r="BW39" s="23"/>
      <c r="BX39" s="23"/>
      <c r="BY39" s="23"/>
      <c r="BZ39" s="23"/>
      <c r="CA39" s="23"/>
      <c r="CB39" s="23">
        <f t="shared" si="466"/>
        <v>0</v>
      </c>
      <c r="CC39" s="23">
        <f t="shared" si="466"/>
        <v>0</v>
      </c>
      <c r="CD39" s="23"/>
      <c r="CE39" s="23"/>
      <c r="CF39" s="23"/>
      <c r="CG39" s="23"/>
      <c r="CH39" s="23"/>
      <c r="CI39" s="23"/>
      <c r="CJ39" s="23"/>
      <c r="CK39" s="23">
        <f t="shared" si="467"/>
        <v>0</v>
      </c>
      <c r="CL39" s="23">
        <f t="shared" si="467"/>
        <v>0</v>
      </c>
      <c r="CM39" s="23"/>
      <c r="CN39" s="23"/>
      <c r="CO39" s="23"/>
      <c r="CP39" s="23"/>
      <c r="CQ39" s="23"/>
      <c r="CR39" s="23"/>
      <c r="CS39" s="23"/>
      <c r="CT39" s="23">
        <f t="shared" si="468"/>
        <v>0</v>
      </c>
      <c r="CU39" s="23">
        <f t="shared" si="468"/>
        <v>0</v>
      </c>
      <c r="CV39" s="23"/>
      <c r="CW39" s="23"/>
      <c r="CX39" s="23"/>
      <c r="CY39" s="23"/>
      <c r="CZ39" s="23"/>
      <c r="DA39" s="23"/>
      <c r="DB39" s="23"/>
      <c r="DC39" s="23">
        <f t="shared" si="469"/>
        <v>0</v>
      </c>
      <c r="DD39" s="23">
        <f t="shared" si="469"/>
        <v>0</v>
      </c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>
        <v>594.74800000000005</v>
      </c>
      <c r="DP39" s="23">
        <v>0</v>
      </c>
      <c r="DQ39" s="23">
        <f t="shared" si="429"/>
        <v>0</v>
      </c>
      <c r="DR39" s="23"/>
      <c r="DS39" s="23"/>
      <c r="DT39" s="23"/>
      <c r="DU39" s="23">
        <f t="shared" si="470"/>
        <v>0</v>
      </c>
      <c r="DV39" s="23">
        <f t="shared" si="470"/>
        <v>0</v>
      </c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>
        <f t="shared" si="471"/>
        <v>0</v>
      </c>
      <c r="GV39" s="23"/>
      <c r="GW39" s="23"/>
      <c r="GX39" s="23"/>
      <c r="GY39" s="23"/>
      <c r="GZ39" s="23"/>
      <c r="HA39" s="23"/>
      <c r="HB39" s="23"/>
      <c r="HC39" s="23"/>
    </row>
    <row r="40" spans="1:211">
      <c r="A40" s="20" t="s">
        <v>67</v>
      </c>
      <c r="B40" s="23">
        <f t="shared" si="460"/>
        <v>14234.746950000001</v>
      </c>
      <c r="C40" s="23">
        <f t="shared" si="461"/>
        <v>0</v>
      </c>
      <c r="D40" s="23">
        <f t="shared" si="275"/>
        <v>0</v>
      </c>
      <c r="E40" s="23">
        <f t="shared" si="378"/>
        <v>0</v>
      </c>
      <c r="F40" s="23">
        <f t="shared" si="378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f t="shared" si="379"/>
        <v>0</v>
      </c>
      <c r="U40" s="23">
        <f t="shared" si="379"/>
        <v>0</v>
      </c>
      <c r="V40" s="23"/>
      <c r="W40" s="23"/>
      <c r="X40" s="23"/>
      <c r="Y40" s="23"/>
      <c r="Z40" s="23"/>
      <c r="AA40" s="23"/>
      <c r="AB40" s="23"/>
      <c r="AC40" s="23">
        <f t="shared" si="462"/>
        <v>0</v>
      </c>
      <c r="AD40" s="23">
        <f t="shared" si="462"/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>
        <f t="shared" si="380"/>
        <v>0</v>
      </c>
      <c r="AP40" s="23">
        <f t="shared" si="380"/>
        <v>0</v>
      </c>
      <c r="AQ40" s="23"/>
      <c r="AR40" s="23"/>
      <c r="AS40" s="23"/>
      <c r="AT40" s="23"/>
      <c r="AU40" s="23"/>
      <c r="AV40" s="23"/>
      <c r="AW40" s="23"/>
      <c r="AX40" s="23">
        <f t="shared" si="463"/>
        <v>3616.82395</v>
      </c>
      <c r="AY40" s="23">
        <f t="shared" si="463"/>
        <v>0</v>
      </c>
      <c r="AZ40" s="23">
        <f t="shared" si="399"/>
        <v>0</v>
      </c>
      <c r="BA40" s="23">
        <v>3544.4874500000001</v>
      </c>
      <c r="BB40" s="23">
        <v>0</v>
      </c>
      <c r="BC40" s="23">
        <f t="shared" si="401"/>
        <v>0</v>
      </c>
      <c r="BD40" s="23">
        <v>72.336500000000001</v>
      </c>
      <c r="BE40" s="23">
        <v>0</v>
      </c>
      <c r="BF40" s="23">
        <f t="shared" si="403"/>
        <v>0</v>
      </c>
      <c r="BG40" s="23"/>
      <c r="BH40" s="23"/>
      <c r="BI40" s="23"/>
      <c r="BJ40" s="23">
        <f t="shared" si="464"/>
        <v>0</v>
      </c>
      <c r="BK40" s="23"/>
      <c r="BL40" s="23"/>
      <c r="BM40" s="23"/>
      <c r="BN40" s="23"/>
      <c r="BO40" s="23"/>
      <c r="BP40" s="23"/>
      <c r="BQ40" s="23"/>
      <c r="BR40" s="23"/>
      <c r="BS40" s="23">
        <f t="shared" si="465"/>
        <v>0</v>
      </c>
      <c r="BT40" s="23">
        <f t="shared" si="465"/>
        <v>0</v>
      </c>
      <c r="BU40" s="23"/>
      <c r="BV40" s="23"/>
      <c r="BW40" s="23"/>
      <c r="BX40" s="23"/>
      <c r="BY40" s="23"/>
      <c r="BZ40" s="23"/>
      <c r="CA40" s="23"/>
      <c r="CB40" s="23">
        <f t="shared" si="466"/>
        <v>0</v>
      </c>
      <c r="CC40" s="23">
        <f t="shared" si="466"/>
        <v>0</v>
      </c>
      <c r="CD40" s="23"/>
      <c r="CE40" s="23"/>
      <c r="CF40" s="23"/>
      <c r="CG40" s="23"/>
      <c r="CH40" s="23"/>
      <c r="CI40" s="23"/>
      <c r="CJ40" s="23"/>
      <c r="CK40" s="23">
        <f t="shared" si="467"/>
        <v>0</v>
      </c>
      <c r="CL40" s="23">
        <f t="shared" si="467"/>
        <v>0</v>
      </c>
      <c r="CM40" s="23"/>
      <c r="CN40" s="23"/>
      <c r="CO40" s="23"/>
      <c r="CP40" s="23"/>
      <c r="CQ40" s="23"/>
      <c r="CR40" s="23"/>
      <c r="CS40" s="23"/>
      <c r="CT40" s="23">
        <f t="shared" si="468"/>
        <v>0</v>
      </c>
      <c r="CU40" s="23">
        <f t="shared" si="468"/>
        <v>0</v>
      </c>
      <c r="CV40" s="23"/>
      <c r="CW40" s="23"/>
      <c r="CX40" s="23"/>
      <c r="CY40" s="23"/>
      <c r="CZ40" s="23"/>
      <c r="DA40" s="23"/>
      <c r="DB40" s="23"/>
      <c r="DC40" s="23">
        <f t="shared" si="469"/>
        <v>0</v>
      </c>
      <c r="DD40" s="23">
        <f t="shared" si="469"/>
        <v>0</v>
      </c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>
        <v>10617.923000000001</v>
      </c>
      <c r="DP40" s="23">
        <v>0</v>
      </c>
      <c r="DQ40" s="23">
        <f t="shared" si="429"/>
        <v>0</v>
      </c>
      <c r="DR40" s="23"/>
      <c r="DS40" s="23"/>
      <c r="DT40" s="23"/>
      <c r="DU40" s="23">
        <f t="shared" si="470"/>
        <v>0</v>
      </c>
      <c r="DV40" s="23">
        <f t="shared" si="470"/>
        <v>0</v>
      </c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>
        <f t="shared" si="471"/>
        <v>0</v>
      </c>
      <c r="GV40" s="23"/>
      <c r="GW40" s="23"/>
      <c r="GX40" s="23"/>
      <c r="GY40" s="23"/>
      <c r="GZ40" s="23"/>
      <c r="HA40" s="23"/>
      <c r="HB40" s="23"/>
      <c r="HC40" s="23"/>
    </row>
    <row r="41" spans="1:211">
      <c r="A41" s="20" t="s">
        <v>68</v>
      </c>
      <c r="B41" s="23">
        <f t="shared" si="460"/>
        <v>897.49333000000001</v>
      </c>
      <c r="C41" s="23">
        <f t="shared" si="461"/>
        <v>0</v>
      </c>
      <c r="D41" s="23">
        <f t="shared" si="275"/>
        <v>0</v>
      </c>
      <c r="E41" s="23">
        <f t="shared" si="378"/>
        <v>0</v>
      </c>
      <c r="F41" s="23">
        <f t="shared" si="378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f t="shared" si="379"/>
        <v>0</v>
      </c>
      <c r="U41" s="23">
        <f t="shared" si="379"/>
        <v>0</v>
      </c>
      <c r="V41" s="23"/>
      <c r="W41" s="23"/>
      <c r="X41" s="23"/>
      <c r="Y41" s="23"/>
      <c r="Z41" s="23"/>
      <c r="AA41" s="23"/>
      <c r="AB41" s="23"/>
      <c r="AC41" s="23">
        <f t="shared" si="462"/>
        <v>0</v>
      </c>
      <c r="AD41" s="23">
        <f t="shared" si="462"/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>
        <f t="shared" si="380"/>
        <v>0</v>
      </c>
      <c r="AP41" s="23">
        <f t="shared" si="380"/>
        <v>0</v>
      </c>
      <c r="AQ41" s="23"/>
      <c r="AR41" s="23"/>
      <c r="AS41" s="23"/>
      <c r="AT41" s="23"/>
      <c r="AU41" s="23"/>
      <c r="AV41" s="23"/>
      <c r="AW41" s="23"/>
      <c r="AX41" s="23">
        <f t="shared" si="463"/>
        <v>401.86932999999999</v>
      </c>
      <c r="AY41" s="23">
        <f t="shared" si="463"/>
        <v>0</v>
      </c>
      <c r="AZ41" s="23">
        <f t="shared" si="399"/>
        <v>0</v>
      </c>
      <c r="BA41" s="23">
        <v>393.83193999999997</v>
      </c>
      <c r="BB41" s="23">
        <v>0</v>
      </c>
      <c r="BC41" s="23">
        <f t="shared" si="401"/>
        <v>0</v>
      </c>
      <c r="BD41" s="23">
        <v>8.0373900000000003</v>
      </c>
      <c r="BE41" s="23">
        <v>0</v>
      </c>
      <c r="BF41" s="23">
        <f t="shared" si="403"/>
        <v>0</v>
      </c>
      <c r="BG41" s="23"/>
      <c r="BH41" s="23"/>
      <c r="BI41" s="23"/>
      <c r="BJ41" s="23">
        <f t="shared" si="464"/>
        <v>0</v>
      </c>
      <c r="BK41" s="23"/>
      <c r="BL41" s="23"/>
      <c r="BM41" s="23"/>
      <c r="BN41" s="23"/>
      <c r="BO41" s="23"/>
      <c r="BP41" s="23"/>
      <c r="BQ41" s="23"/>
      <c r="BR41" s="23"/>
      <c r="BS41" s="23">
        <f t="shared" si="465"/>
        <v>0</v>
      </c>
      <c r="BT41" s="23">
        <f t="shared" si="465"/>
        <v>0</v>
      </c>
      <c r="BU41" s="23"/>
      <c r="BV41" s="23"/>
      <c r="BW41" s="23"/>
      <c r="BX41" s="23"/>
      <c r="BY41" s="23"/>
      <c r="BZ41" s="23"/>
      <c r="CA41" s="23"/>
      <c r="CB41" s="23">
        <f t="shared" si="466"/>
        <v>0</v>
      </c>
      <c r="CC41" s="23">
        <f t="shared" si="466"/>
        <v>0</v>
      </c>
      <c r="CD41" s="23"/>
      <c r="CE41" s="23"/>
      <c r="CF41" s="23"/>
      <c r="CG41" s="23"/>
      <c r="CH41" s="23"/>
      <c r="CI41" s="23"/>
      <c r="CJ41" s="23"/>
      <c r="CK41" s="23">
        <f t="shared" si="467"/>
        <v>0</v>
      </c>
      <c r="CL41" s="23">
        <f t="shared" si="467"/>
        <v>0</v>
      </c>
      <c r="CM41" s="23"/>
      <c r="CN41" s="23"/>
      <c r="CO41" s="23"/>
      <c r="CP41" s="23"/>
      <c r="CQ41" s="23"/>
      <c r="CR41" s="23"/>
      <c r="CS41" s="23"/>
      <c r="CT41" s="23">
        <f t="shared" si="468"/>
        <v>0</v>
      </c>
      <c r="CU41" s="23">
        <f t="shared" si="468"/>
        <v>0</v>
      </c>
      <c r="CV41" s="23"/>
      <c r="CW41" s="23"/>
      <c r="CX41" s="23"/>
      <c r="CY41" s="23"/>
      <c r="CZ41" s="23"/>
      <c r="DA41" s="23"/>
      <c r="DB41" s="23"/>
      <c r="DC41" s="23">
        <f t="shared" si="469"/>
        <v>0</v>
      </c>
      <c r="DD41" s="23">
        <f t="shared" si="469"/>
        <v>0</v>
      </c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>
        <v>495.62400000000002</v>
      </c>
      <c r="DP41" s="23">
        <v>0</v>
      </c>
      <c r="DQ41" s="23">
        <f t="shared" si="429"/>
        <v>0</v>
      </c>
      <c r="DR41" s="23"/>
      <c r="DS41" s="23"/>
      <c r="DT41" s="23"/>
      <c r="DU41" s="23">
        <f t="shared" si="470"/>
        <v>0</v>
      </c>
      <c r="DV41" s="23">
        <f t="shared" si="470"/>
        <v>0</v>
      </c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>
        <f t="shared" si="471"/>
        <v>0</v>
      </c>
      <c r="GV41" s="23"/>
      <c r="GW41" s="23"/>
      <c r="GX41" s="23"/>
      <c r="GY41" s="23"/>
      <c r="GZ41" s="23"/>
      <c r="HA41" s="23"/>
      <c r="HB41" s="23"/>
      <c r="HC41" s="23"/>
    </row>
    <row r="42" spans="1:211" ht="19.5" customHeight="1">
      <c r="A42" s="20" t="s">
        <v>69</v>
      </c>
      <c r="B42" s="23">
        <f t="shared" si="460"/>
        <v>3558.8258599999999</v>
      </c>
      <c r="C42" s="23">
        <f t="shared" si="461"/>
        <v>1184.5154</v>
      </c>
      <c r="D42" s="23">
        <f t="shared" si="275"/>
        <v>33.283882004836279</v>
      </c>
      <c r="E42" s="23">
        <f t="shared" si="378"/>
        <v>0</v>
      </c>
      <c r="F42" s="23">
        <f t="shared" si="378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f t="shared" si="379"/>
        <v>0</v>
      </c>
      <c r="U42" s="23">
        <f t="shared" si="379"/>
        <v>0</v>
      </c>
      <c r="V42" s="23"/>
      <c r="W42" s="23"/>
      <c r="X42" s="23"/>
      <c r="Y42" s="23"/>
      <c r="Z42" s="23"/>
      <c r="AA42" s="23"/>
      <c r="AB42" s="23"/>
      <c r="AC42" s="23">
        <f t="shared" si="462"/>
        <v>0</v>
      </c>
      <c r="AD42" s="23">
        <f t="shared" si="462"/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>
        <f t="shared" si="380"/>
        <v>0</v>
      </c>
      <c r="AP42" s="23">
        <f t="shared" si="380"/>
        <v>0</v>
      </c>
      <c r="AQ42" s="23"/>
      <c r="AR42" s="23"/>
      <c r="AS42" s="23"/>
      <c r="AT42" s="23"/>
      <c r="AU42" s="23"/>
      <c r="AV42" s="23"/>
      <c r="AW42" s="23"/>
      <c r="AX42" s="23">
        <f t="shared" si="463"/>
        <v>653.03765999999996</v>
      </c>
      <c r="AY42" s="23">
        <f t="shared" si="463"/>
        <v>272.84519999999998</v>
      </c>
      <c r="AZ42" s="23">
        <f t="shared" si="399"/>
        <v>41.78092883647782</v>
      </c>
      <c r="BA42" s="23">
        <v>639.9769</v>
      </c>
      <c r="BB42" s="23">
        <v>267.38828999999998</v>
      </c>
      <c r="BC42" s="23">
        <f t="shared" si="401"/>
        <v>41.780928342882376</v>
      </c>
      <c r="BD42" s="23">
        <v>13.06076</v>
      </c>
      <c r="BE42" s="23">
        <v>5.4569099999999997</v>
      </c>
      <c r="BF42" s="23">
        <f t="shared" si="403"/>
        <v>41.780953022641867</v>
      </c>
      <c r="BG42" s="23"/>
      <c r="BH42" s="23"/>
      <c r="BI42" s="23"/>
      <c r="BJ42" s="23">
        <f t="shared" si="464"/>
        <v>498.23599999999999</v>
      </c>
      <c r="BK42" s="23"/>
      <c r="BL42" s="23"/>
      <c r="BM42" s="23">
        <v>498.23599999999999</v>
      </c>
      <c r="BN42" s="23"/>
      <c r="BO42" s="23"/>
      <c r="BP42" s="23"/>
      <c r="BQ42" s="23"/>
      <c r="BR42" s="23"/>
      <c r="BS42" s="23">
        <f t="shared" si="465"/>
        <v>0</v>
      </c>
      <c r="BT42" s="23">
        <f t="shared" si="465"/>
        <v>0</v>
      </c>
      <c r="BU42" s="23"/>
      <c r="BV42" s="23"/>
      <c r="BW42" s="23"/>
      <c r="BX42" s="23"/>
      <c r="BY42" s="23"/>
      <c r="BZ42" s="23"/>
      <c r="CA42" s="23"/>
      <c r="CB42" s="23">
        <f t="shared" si="466"/>
        <v>0</v>
      </c>
      <c r="CC42" s="23">
        <f t="shared" si="466"/>
        <v>0</v>
      </c>
      <c r="CD42" s="23"/>
      <c r="CE42" s="23"/>
      <c r="CF42" s="23"/>
      <c r="CG42" s="23"/>
      <c r="CH42" s="23"/>
      <c r="CI42" s="23"/>
      <c r="CJ42" s="23"/>
      <c r="CK42" s="23">
        <f t="shared" si="467"/>
        <v>911.67020000000002</v>
      </c>
      <c r="CL42" s="23">
        <f>CO42+CR42</f>
        <v>911.67020000000002</v>
      </c>
      <c r="CM42" s="23">
        <f>CL42/CK42*100</f>
        <v>100</v>
      </c>
      <c r="CN42" s="23">
        <v>893.43681000000004</v>
      </c>
      <c r="CO42" s="23">
        <v>893.43681000000004</v>
      </c>
      <c r="CP42" s="23">
        <f t="shared" ref="CP42:CP44" si="473">CO42/CN42*100</f>
        <v>100</v>
      </c>
      <c r="CQ42" s="23">
        <v>18.23339</v>
      </c>
      <c r="CR42" s="23">
        <v>18.23339</v>
      </c>
      <c r="CS42" s="23">
        <f t="shared" ref="CS42" si="474">CR42/CQ42*100</f>
        <v>100</v>
      </c>
      <c r="CT42" s="23">
        <f t="shared" si="468"/>
        <v>0</v>
      </c>
      <c r="CU42" s="23">
        <f t="shared" si="468"/>
        <v>0</v>
      </c>
      <c r="CV42" s="23"/>
      <c r="CW42" s="23"/>
      <c r="CX42" s="23"/>
      <c r="CY42" s="23"/>
      <c r="CZ42" s="23"/>
      <c r="DA42" s="23"/>
      <c r="DB42" s="23"/>
      <c r="DC42" s="23">
        <f t="shared" si="469"/>
        <v>0</v>
      </c>
      <c r="DD42" s="23">
        <f t="shared" si="469"/>
        <v>0</v>
      </c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>
        <v>1495.8820000000001</v>
      </c>
      <c r="DP42" s="23">
        <v>0</v>
      </c>
      <c r="DQ42" s="23">
        <f t="shared" si="429"/>
        <v>0</v>
      </c>
      <c r="DR42" s="23"/>
      <c r="DS42" s="23"/>
      <c r="DT42" s="23"/>
      <c r="DU42" s="23">
        <f t="shared" si="470"/>
        <v>0</v>
      </c>
      <c r="DV42" s="23">
        <f t="shared" si="470"/>
        <v>0</v>
      </c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>
        <f t="shared" si="471"/>
        <v>0</v>
      </c>
      <c r="GV42" s="23"/>
      <c r="GW42" s="23"/>
      <c r="GX42" s="23"/>
      <c r="GY42" s="23"/>
      <c r="GZ42" s="23"/>
      <c r="HA42" s="23"/>
      <c r="HB42" s="23"/>
      <c r="HC42" s="23"/>
    </row>
    <row r="43" spans="1:211">
      <c r="A43" s="20" t="s">
        <v>77</v>
      </c>
      <c r="B43" s="23">
        <f t="shared" si="460"/>
        <v>11636.52297</v>
      </c>
      <c r="C43" s="23">
        <f t="shared" si="461"/>
        <v>2260.5149699999997</v>
      </c>
      <c r="D43" s="23">
        <f t="shared" si="275"/>
        <v>19.426034527906747</v>
      </c>
      <c r="E43" s="23">
        <f t="shared" si="378"/>
        <v>0</v>
      </c>
      <c r="F43" s="23">
        <f t="shared" si="378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f t="shared" si="379"/>
        <v>0</v>
      </c>
      <c r="U43" s="23">
        <f t="shared" si="379"/>
        <v>0</v>
      </c>
      <c r="V43" s="23"/>
      <c r="W43" s="23"/>
      <c r="X43" s="23"/>
      <c r="Y43" s="23"/>
      <c r="Z43" s="23"/>
      <c r="AA43" s="23"/>
      <c r="AB43" s="23"/>
      <c r="AC43" s="23">
        <f t="shared" si="462"/>
        <v>0</v>
      </c>
      <c r="AD43" s="23">
        <f t="shared" si="462"/>
        <v>0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>
        <f t="shared" si="380"/>
        <v>0</v>
      </c>
      <c r="AP43" s="23">
        <f t="shared" si="380"/>
        <v>0</v>
      </c>
      <c r="AQ43" s="23"/>
      <c r="AR43" s="23"/>
      <c r="AS43" s="23"/>
      <c r="AT43" s="23"/>
      <c r="AU43" s="23"/>
      <c r="AV43" s="23"/>
      <c r="AW43" s="23"/>
      <c r="AX43" s="23">
        <f t="shared" si="463"/>
        <v>2260.5149699999997</v>
      </c>
      <c r="AY43" s="23">
        <f t="shared" si="463"/>
        <v>2260.5149699999997</v>
      </c>
      <c r="AZ43" s="23">
        <f t="shared" si="399"/>
        <v>100</v>
      </c>
      <c r="BA43" s="23">
        <v>2215.3046599999998</v>
      </c>
      <c r="BB43" s="23">
        <v>2215.3046599999998</v>
      </c>
      <c r="BC43" s="23">
        <f t="shared" si="401"/>
        <v>100</v>
      </c>
      <c r="BD43" s="23">
        <v>45.21031</v>
      </c>
      <c r="BE43" s="23">
        <v>45.21031</v>
      </c>
      <c r="BF43" s="23">
        <f t="shared" si="403"/>
        <v>100</v>
      </c>
      <c r="BG43" s="23"/>
      <c r="BH43" s="23"/>
      <c r="BI43" s="23"/>
      <c r="BJ43" s="23">
        <f t="shared" si="464"/>
        <v>839.70399999999995</v>
      </c>
      <c r="BK43" s="23">
        <f t="shared" si="464"/>
        <v>0</v>
      </c>
      <c r="BL43" s="23">
        <f>BK43/BJ43*100</f>
        <v>0</v>
      </c>
      <c r="BM43" s="23">
        <v>839.70399999999995</v>
      </c>
      <c r="BN43" s="23">
        <v>0</v>
      </c>
      <c r="BO43" s="23">
        <f>BN43/BM43*100</f>
        <v>0</v>
      </c>
      <c r="BP43" s="23"/>
      <c r="BQ43" s="23"/>
      <c r="BR43" s="23"/>
      <c r="BS43" s="23">
        <f t="shared" si="465"/>
        <v>0</v>
      </c>
      <c r="BT43" s="23">
        <f t="shared" si="465"/>
        <v>0</v>
      </c>
      <c r="BU43" s="23"/>
      <c r="BV43" s="23"/>
      <c r="BW43" s="23"/>
      <c r="BX43" s="23"/>
      <c r="BY43" s="23"/>
      <c r="BZ43" s="23"/>
      <c r="CA43" s="23"/>
      <c r="CB43" s="23">
        <f t="shared" si="466"/>
        <v>0</v>
      </c>
      <c r="CC43" s="23">
        <f t="shared" si="466"/>
        <v>0</v>
      </c>
      <c r="CD43" s="23"/>
      <c r="CE43" s="23"/>
      <c r="CF43" s="23"/>
      <c r="CG43" s="23"/>
      <c r="CH43" s="23"/>
      <c r="CI43" s="23"/>
      <c r="CJ43" s="23"/>
      <c r="CK43" s="23">
        <f t="shared" si="467"/>
        <v>0</v>
      </c>
      <c r="CL43" s="23">
        <f t="shared" si="467"/>
        <v>0</v>
      </c>
      <c r="CM43" s="23"/>
      <c r="CN43" s="23"/>
      <c r="CO43" s="23"/>
      <c r="CP43" s="23"/>
      <c r="CQ43" s="23"/>
      <c r="CR43" s="23"/>
      <c r="CS43" s="23"/>
      <c r="CT43" s="23">
        <f t="shared" si="468"/>
        <v>0</v>
      </c>
      <c r="CU43" s="23">
        <f t="shared" si="468"/>
        <v>0</v>
      </c>
      <c r="CV43" s="23"/>
      <c r="CW43" s="23"/>
      <c r="CX43" s="23"/>
      <c r="CY43" s="23"/>
      <c r="CZ43" s="23"/>
      <c r="DA43" s="23"/>
      <c r="DB43" s="23"/>
      <c r="DC43" s="23">
        <f t="shared" si="469"/>
        <v>0</v>
      </c>
      <c r="DD43" s="23">
        <f t="shared" si="469"/>
        <v>0</v>
      </c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>
        <v>8536.3040000000001</v>
      </c>
      <c r="DP43" s="23">
        <v>0</v>
      </c>
      <c r="DQ43" s="23">
        <f t="shared" si="429"/>
        <v>0</v>
      </c>
      <c r="DR43" s="23"/>
      <c r="DS43" s="23"/>
      <c r="DT43" s="23"/>
      <c r="DU43" s="23">
        <f t="shared" si="470"/>
        <v>0</v>
      </c>
      <c r="DV43" s="23">
        <f t="shared" si="470"/>
        <v>0</v>
      </c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>
        <f t="shared" si="471"/>
        <v>0</v>
      </c>
      <c r="GV43" s="23"/>
      <c r="GW43" s="23"/>
      <c r="GX43" s="23"/>
      <c r="GY43" s="23"/>
      <c r="GZ43" s="23"/>
      <c r="HA43" s="23"/>
      <c r="HB43" s="23"/>
      <c r="HC43" s="23"/>
    </row>
    <row r="44" spans="1:211">
      <c r="A44" s="20" t="s">
        <v>78</v>
      </c>
      <c r="B44" s="23">
        <f t="shared" si="460"/>
        <v>2839.1802600000001</v>
      </c>
      <c r="C44" s="23">
        <f t="shared" si="461"/>
        <v>0</v>
      </c>
      <c r="D44" s="23">
        <f t="shared" si="275"/>
        <v>0</v>
      </c>
      <c r="E44" s="23">
        <f t="shared" si="378"/>
        <v>0</v>
      </c>
      <c r="F44" s="23">
        <f t="shared" si="378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f t="shared" si="379"/>
        <v>0</v>
      </c>
      <c r="U44" s="23">
        <f t="shared" si="379"/>
        <v>0</v>
      </c>
      <c r="V44" s="23"/>
      <c r="W44" s="23"/>
      <c r="X44" s="23"/>
      <c r="Y44" s="23"/>
      <c r="Z44" s="23"/>
      <c r="AA44" s="23"/>
      <c r="AB44" s="23"/>
      <c r="AC44" s="23">
        <f t="shared" si="462"/>
        <v>0</v>
      </c>
      <c r="AD44" s="23">
        <f t="shared" si="462"/>
        <v>0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f t="shared" si="380"/>
        <v>0</v>
      </c>
      <c r="AP44" s="23">
        <f t="shared" si="380"/>
        <v>0</v>
      </c>
      <c r="AQ44" s="23"/>
      <c r="AR44" s="23"/>
      <c r="AS44" s="23"/>
      <c r="AT44" s="23"/>
      <c r="AU44" s="23"/>
      <c r="AV44" s="23"/>
      <c r="AW44" s="23"/>
      <c r="AX44" s="23">
        <f t="shared" si="463"/>
        <v>502.30666000000002</v>
      </c>
      <c r="AY44" s="23">
        <f t="shared" si="463"/>
        <v>0</v>
      </c>
      <c r="AZ44" s="23">
        <f>AY44/AX44*100</f>
        <v>0</v>
      </c>
      <c r="BA44" s="23">
        <v>492.28992</v>
      </c>
      <c r="BB44" s="23">
        <v>0</v>
      </c>
      <c r="BC44" s="23">
        <f t="shared" si="401"/>
        <v>0</v>
      </c>
      <c r="BD44" s="23">
        <v>10.01674</v>
      </c>
      <c r="BE44" s="23">
        <v>0</v>
      </c>
      <c r="BF44" s="23">
        <f t="shared" si="403"/>
        <v>0</v>
      </c>
      <c r="BG44" s="23"/>
      <c r="BH44" s="23"/>
      <c r="BI44" s="23"/>
      <c r="BJ44" s="23">
        <f t="shared" si="464"/>
        <v>891.97559999999999</v>
      </c>
      <c r="BK44" s="23">
        <f t="shared" si="464"/>
        <v>0</v>
      </c>
      <c r="BL44" s="23">
        <f t="shared" si="406"/>
        <v>0</v>
      </c>
      <c r="BM44" s="23">
        <v>891.97559999999999</v>
      </c>
      <c r="BN44" s="23">
        <v>0</v>
      </c>
      <c r="BO44" s="23">
        <f t="shared" si="408"/>
        <v>0</v>
      </c>
      <c r="BP44" s="23"/>
      <c r="BQ44" s="23"/>
      <c r="BR44" s="23"/>
      <c r="BS44" s="23">
        <f t="shared" si="465"/>
        <v>0</v>
      </c>
      <c r="BT44" s="23">
        <f t="shared" si="465"/>
        <v>0</v>
      </c>
      <c r="BU44" s="23"/>
      <c r="BV44" s="23"/>
      <c r="BW44" s="23"/>
      <c r="BX44" s="23"/>
      <c r="BY44" s="23"/>
      <c r="BZ44" s="23"/>
      <c r="CA44" s="23"/>
      <c r="CB44" s="23">
        <f t="shared" si="466"/>
        <v>0</v>
      </c>
      <c r="CC44" s="23">
        <f t="shared" si="466"/>
        <v>0</v>
      </c>
      <c r="CD44" s="23"/>
      <c r="CE44" s="23"/>
      <c r="CF44" s="23"/>
      <c r="CG44" s="23"/>
      <c r="CH44" s="23"/>
      <c r="CI44" s="23"/>
      <c r="CJ44" s="23"/>
      <c r="CK44" s="23">
        <f t="shared" si="467"/>
        <v>115.726</v>
      </c>
      <c r="CL44" s="23">
        <f t="shared" si="467"/>
        <v>0</v>
      </c>
      <c r="CM44" s="23">
        <f>CL44/CK44*100</f>
        <v>0</v>
      </c>
      <c r="CN44" s="23">
        <v>113.41148</v>
      </c>
      <c r="CO44" s="23">
        <v>0</v>
      </c>
      <c r="CP44" s="23">
        <f t="shared" si="473"/>
        <v>0</v>
      </c>
      <c r="CQ44" s="23">
        <v>2.3145199999999999</v>
      </c>
      <c r="CR44" s="23">
        <v>0</v>
      </c>
      <c r="CS44" s="23">
        <f t="shared" ref="CS44" si="475">CR44/CQ44*100</f>
        <v>0</v>
      </c>
      <c r="CT44" s="23">
        <f t="shared" si="468"/>
        <v>0</v>
      </c>
      <c r="CU44" s="23">
        <f t="shared" si="468"/>
        <v>0</v>
      </c>
      <c r="CV44" s="23"/>
      <c r="CW44" s="23"/>
      <c r="CX44" s="23"/>
      <c r="CY44" s="23"/>
      <c r="CZ44" s="23"/>
      <c r="DA44" s="23"/>
      <c r="DB44" s="23"/>
      <c r="DC44" s="23">
        <f t="shared" si="469"/>
        <v>0</v>
      </c>
      <c r="DD44" s="23">
        <f t="shared" si="469"/>
        <v>0</v>
      </c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>
        <v>1329.172</v>
      </c>
      <c r="DP44" s="23">
        <v>0</v>
      </c>
      <c r="DQ44" s="23">
        <f t="shared" si="429"/>
        <v>0</v>
      </c>
      <c r="DR44" s="23"/>
      <c r="DS44" s="23"/>
      <c r="DT44" s="23"/>
      <c r="DU44" s="23">
        <f t="shared" si="470"/>
        <v>0</v>
      </c>
      <c r="DV44" s="23">
        <f t="shared" si="470"/>
        <v>0</v>
      </c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>
        <f t="shared" si="471"/>
        <v>0</v>
      </c>
      <c r="GV44" s="23"/>
      <c r="GW44" s="23"/>
      <c r="GX44" s="23"/>
      <c r="GY44" s="23"/>
      <c r="GZ44" s="23"/>
      <c r="HA44" s="23"/>
      <c r="HB44" s="23"/>
      <c r="HC44" s="23"/>
    </row>
    <row r="45" spans="1:211" s="61" customFormat="1">
      <c r="A45" s="22" t="s">
        <v>178</v>
      </c>
      <c r="B45" s="24">
        <f t="shared" ref="B45" si="476">B46+B47</f>
        <v>89226.127129999979</v>
      </c>
      <c r="C45" s="24">
        <f>C46+C47</f>
        <v>36869.566600000006</v>
      </c>
      <c r="D45" s="24">
        <f t="shared" si="275"/>
        <v>41.321491569708137</v>
      </c>
      <c r="E45" s="24">
        <f>E46+E47</f>
        <v>673.61756000000003</v>
      </c>
      <c r="F45" s="24">
        <f>F46+F47</f>
        <v>673.61756000000003</v>
      </c>
      <c r="G45" s="24">
        <f t="shared" ref="G45:G46" si="477">F45/E45*100</f>
        <v>100</v>
      </c>
      <c r="H45" s="24">
        <f t="shared" ref="H45:I45" si="478">H46+H47</f>
        <v>666.88139000000001</v>
      </c>
      <c r="I45" s="24">
        <f t="shared" si="478"/>
        <v>666.88139000000001</v>
      </c>
      <c r="J45" s="24">
        <f t="shared" ref="J45" si="479">I45/H45*100</f>
        <v>100</v>
      </c>
      <c r="K45" s="24">
        <f t="shared" ref="K45:L45" si="480">K46+K47</f>
        <v>6.7361700000000004</v>
      </c>
      <c r="L45" s="24">
        <f t="shared" si="480"/>
        <v>6.7361700000000004</v>
      </c>
      <c r="M45" s="24">
        <f t="shared" ref="M45" si="481">L45/K45*100</f>
        <v>100</v>
      </c>
      <c r="N45" s="24">
        <f t="shared" ref="N45:O45" si="482">N46+N47</f>
        <v>319.2</v>
      </c>
      <c r="O45" s="24">
        <f t="shared" si="482"/>
        <v>319.2</v>
      </c>
      <c r="P45" s="24">
        <f t="shared" ref="P45" si="483">O45/N45*100</f>
        <v>100</v>
      </c>
      <c r="Q45" s="24">
        <f t="shared" ref="Q45:R45" si="484">Q46+Q47</f>
        <v>0</v>
      </c>
      <c r="R45" s="24">
        <f t="shared" si="484"/>
        <v>0</v>
      </c>
      <c r="S45" s="23"/>
      <c r="T45" s="24">
        <f t="shared" ref="T45:U45" si="485">T46+T47</f>
        <v>4051.0007999999998</v>
      </c>
      <c r="U45" s="24">
        <f t="shared" si="485"/>
        <v>0</v>
      </c>
      <c r="V45" s="24">
        <f t="shared" ref="V45" si="486">U45/T45*100</f>
        <v>0</v>
      </c>
      <c r="W45" s="24">
        <f t="shared" ref="W45:X45" si="487">W46+W47</f>
        <v>2850.2324800000001</v>
      </c>
      <c r="X45" s="24">
        <f t="shared" si="487"/>
        <v>0</v>
      </c>
      <c r="Y45" s="24">
        <f t="shared" ref="Y45" si="488">X45/W45*100</f>
        <v>0</v>
      </c>
      <c r="Z45" s="24">
        <f t="shared" ref="Z45:AA45" si="489">Z46+Z47</f>
        <v>1200.7683199999999</v>
      </c>
      <c r="AA45" s="24">
        <f t="shared" si="489"/>
        <v>0</v>
      </c>
      <c r="AB45" s="24">
        <f t="shared" ref="AB45" si="490">AA45/Z45*100</f>
        <v>0</v>
      </c>
      <c r="AC45" s="24">
        <f t="shared" ref="AC45:AD45" si="491">AC46+AC47</f>
        <v>0</v>
      </c>
      <c r="AD45" s="24">
        <f t="shared" si="491"/>
        <v>0</v>
      </c>
      <c r="AE45" s="23"/>
      <c r="AF45" s="24">
        <f t="shared" ref="AF45:AG45" si="492">AF46+AF47</f>
        <v>0</v>
      </c>
      <c r="AG45" s="24">
        <f t="shared" si="492"/>
        <v>0</v>
      </c>
      <c r="AH45" s="23"/>
      <c r="AI45" s="24">
        <f t="shared" ref="AI45:AJ45" si="493">AI46+AI47</f>
        <v>0</v>
      </c>
      <c r="AJ45" s="24">
        <f t="shared" si="493"/>
        <v>0</v>
      </c>
      <c r="AK45" s="23"/>
      <c r="AL45" s="24">
        <f t="shared" ref="AL45:AM45" si="494">AL46+AL47</f>
        <v>15381.297</v>
      </c>
      <c r="AM45" s="24">
        <f t="shared" si="494"/>
        <v>6250</v>
      </c>
      <c r="AN45" s="24">
        <f>AM45/AL45*100</f>
        <v>40.633764499833788</v>
      </c>
      <c r="AO45" s="24">
        <f t="shared" ref="AO45:AP45" si="495">AO46+AO47</f>
        <v>0</v>
      </c>
      <c r="AP45" s="24">
        <f t="shared" si="495"/>
        <v>0</v>
      </c>
      <c r="AQ45" s="23"/>
      <c r="AR45" s="24">
        <f t="shared" ref="AR45:AS45" si="496">AR46+AR47</f>
        <v>0</v>
      </c>
      <c r="AS45" s="24">
        <f t="shared" si="496"/>
        <v>0</v>
      </c>
      <c r="AT45" s="23"/>
      <c r="AU45" s="24">
        <f t="shared" ref="AU45:AV45" si="497">AU46+AU47</f>
        <v>0</v>
      </c>
      <c r="AV45" s="24">
        <f t="shared" si="497"/>
        <v>0</v>
      </c>
      <c r="AW45" s="23"/>
      <c r="AX45" s="24">
        <f t="shared" ref="AX45:AY45" si="498">AX46+AX47</f>
        <v>1858.6456499999999</v>
      </c>
      <c r="AY45" s="24">
        <f t="shared" si="498"/>
        <v>0</v>
      </c>
      <c r="AZ45" s="24">
        <f t="shared" ref="AZ45" si="499">AY45/AX45*100</f>
        <v>0</v>
      </c>
      <c r="BA45" s="24">
        <f t="shared" ref="BA45:BB45" si="500">BA46+BA47</f>
        <v>1821.47272</v>
      </c>
      <c r="BB45" s="24">
        <f t="shared" si="500"/>
        <v>0</v>
      </c>
      <c r="BC45" s="24">
        <f t="shared" si="303"/>
        <v>0</v>
      </c>
      <c r="BD45" s="24">
        <f t="shared" ref="BD45:BE45" si="501">BD46+BD47</f>
        <v>37.172930000000001</v>
      </c>
      <c r="BE45" s="24">
        <f t="shared" si="501"/>
        <v>0</v>
      </c>
      <c r="BF45" s="24">
        <f t="shared" si="305"/>
        <v>0</v>
      </c>
      <c r="BG45" s="24">
        <f t="shared" ref="BG45:BH45" si="502">BG46+BG47</f>
        <v>260.70999999999998</v>
      </c>
      <c r="BH45" s="24">
        <f t="shared" si="502"/>
        <v>0</v>
      </c>
      <c r="BI45" s="24">
        <f t="shared" ref="BI45:BI46" si="503">BH45/BG45*100</f>
        <v>0</v>
      </c>
      <c r="BJ45" s="24">
        <f t="shared" ref="BJ45:BK45" si="504">BJ46+BJ47</f>
        <v>1548.1964600000001</v>
      </c>
      <c r="BK45" s="24">
        <f t="shared" si="504"/>
        <v>0</v>
      </c>
      <c r="BL45" s="24">
        <f t="shared" si="308"/>
        <v>0</v>
      </c>
      <c r="BM45" s="24">
        <f t="shared" ref="BM45" si="505">BM46+BM47</f>
        <v>1162.8404599999999</v>
      </c>
      <c r="BN45" s="24">
        <f t="shared" ref="BN45" si="506">BN46+BN47</f>
        <v>0</v>
      </c>
      <c r="BO45" s="24">
        <f t="shared" si="311"/>
        <v>0</v>
      </c>
      <c r="BP45" s="24">
        <f t="shared" ref="BP45:BQ45" si="507">BP46+BP47</f>
        <v>385.35599999999999</v>
      </c>
      <c r="BQ45" s="24">
        <f t="shared" si="507"/>
        <v>0</v>
      </c>
      <c r="BR45" s="24">
        <f t="shared" ref="BR45" si="508">BQ45/BP45*100</f>
        <v>0</v>
      </c>
      <c r="BS45" s="24">
        <f t="shared" ref="BS45:BT45" si="509">BS46+BS47</f>
        <v>4394.08</v>
      </c>
      <c r="BT45" s="24">
        <f t="shared" si="509"/>
        <v>2200</v>
      </c>
      <c r="BU45" s="24">
        <f t="shared" ref="BU45:BU46" si="510">BT45/BS45*100</f>
        <v>50.067363361613801</v>
      </c>
      <c r="BV45" s="24">
        <f t="shared" ref="BV45:BW45" si="511">BV46+BV47</f>
        <v>4306.1984000000002</v>
      </c>
      <c r="BW45" s="24">
        <f t="shared" si="511"/>
        <v>2156</v>
      </c>
      <c r="BX45" s="24">
        <f>BW45/BV45*100</f>
        <v>50.067363361613801</v>
      </c>
      <c r="BY45" s="24">
        <f t="shared" ref="BY45:BZ45" si="512">BY46+BY47</f>
        <v>87.881600000000006</v>
      </c>
      <c r="BZ45" s="24">
        <f t="shared" si="512"/>
        <v>44</v>
      </c>
      <c r="CA45" s="24">
        <f>BZ45/BY45*100</f>
        <v>50.067363361613801</v>
      </c>
      <c r="CB45" s="24">
        <f t="shared" ref="CB45:CC45" si="513">CB46+CB47</f>
        <v>0</v>
      </c>
      <c r="CC45" s="24">
        <f t="shared" si="513"/>
        <v>0</v>
      </c>
      <c r="CD45" s="24"/>
      <c r="CE45" s="24">
        <f t="shared" ref="CE45:CF45" si="514">CE46+CE47</f>
        <v>0</v>
      </c>
      <c r="CF45" s="24">
        <f t="shared" si="514"/>
        <v>0</v>
      </c>
      <c r="CG45" s="24"/>
      <c r="CH45" s="24">
        <f t="shared" ref="CH45:CI45" si="515">CH46+CH47</f>
        <v>0</v>
      </c>
      <c r="CI45" s="24">
        <f t="shared" si="515"/>
        <v>0</v>
      </c>
      <c r="CJ45" s="24"/>
      <c r="CK45" s="24">
        <f t="shared" ref="CK45:CL45" si="516">CK46+CK47</f>
        <v>0</v>
      </c>
      <c r="CL45" s="24">
        <f t="shared" si="516"/>
        <v>0</v>
      </c>
      <c r="CM45" s="24"/>
      <c r="CN45" s="24">
        <f t="shared" ref="CN45:CO45" si="517">CN46+CN47</f>
        <v>0</v>
      </c>
      <c r="CO45" s="24">
        <f t="shared" si="517"/>
        <v>0</v>
      </c>
      <c r="CP45" s="24"/>
      <c r="CQ45" s="24">
        <f t="shared" ref="CQ45:CR45" si="518">CQ46+CQ47</f>
        <v>0</v>
      </c>
      <c r="CR45" s="24">
        <f t="shared" si="518"/>
        <v>0</v>
      </c>
      <c r="CS45" s="24"/>
      <c r="CT45" s="24">
        <f t="shared" ref="CT45:CU45" si="519">CT46+CT47</f>
        <v>0</v>
      </c>
      <c r="CU45" s="24">
        <f t="shared" si="519"/>
        <v>0</v>
      </c>
      <c r="CV45" s="24"/>
      <c r="CW45" s="24">
        <f t="shared" ref="CW45:CX45" si="520">CW46+CW47</f>
        <v>0</v>
      </c>
      <c r="CX45" s="24">
        <f t="shared" si="520"/>
        <v>0</v>
      </c>
      <c r="CY45" s="24"/>
      <c r="CZ45" s="24">
        <f t="shared" ref="CZ45:DA45" si="521">CZ46+CZ47</f>
        <v>0</v>
      </c>
      <c r="DA45" s="24">
        <f t="shared" si="521"/>
        <v>0</v>
      </c>
      <c r="DB45" s="24"/>
      <c r="DC45" s="24">
        <f t="shared" ref="DC45:DD45" si="522">DC46+DC47</f>
        <v>0</v>
      </c>
      <c r="DD45" s="24">
        <f t="shared" si="522"/>
        <v>0</v>
      </c>
      <c r="DE45" s="24"/>
      <c r="DF45" s="24">
        <f t="shared" ref="DF45:DG45" si="523">DF46+DF47</f>
        <v>0</v>
      </c>
      <c r="DG45" s="24">
        <f t="shared" si="523"/>
        <v>0</v>
      </c>
      <c r="DH45" s="24"/>
      <c r="DI45" s="24">
        <f t="shared" ref="DI45:DJ45" si="524">DI46+DI47</f>
        <v>0</v>
      </c>
      <c r="DJ45" s="24">
        <f t="shared" si="524"/>
        <v>0</v>
      </c>
      <c r="DK45" s="24"/>
      <c r="DL45" s="24">
        <f t="shared" ref="DL45:DM45" si="525">DL46+DL47</f>
        <v>0</v>
      </c>
      <c r="DM45" s="24">
        <f t="shared" si="525"/>
        <v>0</v>
      </c>
      <c r="DN45" s="24"/>
      <c r="DO45" s="24">
        <f t="shared" ref="DO45:DP45" si="526">DO46+DO47</f>
        <v>22861.502</v>
      </c>
      <c r="DP45" s="24">
        <f t="shared" si="526"/>
        <v>0</v>
      </c>
      <c r="DQ45" s="24">
        <f t="shared" si="335"/>
        <v>0</v>
      </c>
      <c r="DR45" s="24">
        <f t="shared" ref="DR45:DS45" si="527">DR46+DR47</f>
        <v>7367.6</v>
      </c>
      <c r="DS45" s="24">
        <f t="shared" si="527"/>
        <v>4445</v>
      </c>
      <c r="DT45" s="24">
        <f t="shared" ref="DT45" si="528">DS45/DR45*100</f>
        <v>60.331722677669795</v>
      </c>
      <c r="DU45" s="24">
        <f t="shared" ref="DU45:DV45" si="529">DU46+DU47</f>
        <v>0</v>
      </c>
      <c r="DV45" s="24">
        <f t="shared" si="529"/>
        <v>0</v>
      </c>
      <c r="DW45" s="24"/>
      <c r="DX45" s="24">
        <f t="shared" ref="DX45:DY45" si="530">DX46+DX47</f>
        <v>0</v>
      </c>
      <c r="DY45" s="24">
        <f t="shared" si="530"/>
        <v>0</v>
      </c>
      <c r="DZ45" s="24"/>
      <c r="EA45" s="24">
        <f t="shared" ref="EA45:EB45" si="531">EA46+EA47</f>
        <v>0</v>
      </c>
      <c r="EB45" s="24">
        <f t="shared" si="531"/>
        <v>0</v>
      </c>
      <c r="EC45" s="24"/>
      <c r="ED45" s="24">
        <f>ED46+ED47</f>
        <v>7168.6372899999997</v>
      </c>
      <c r="EE45" s="24">
        <f>EE46+EE47</f>
        <v>4292.4903199999999</v>
      </c>
      <c r="EF45" s="24">
        <f>EE45/ED45*100</f>
        <v>59.878748866090284</v>
      </c>
      <c r="EG45" s="24">
        <f>EG46</f>
        <v>51.020409999999998</v>
      </c>
      <c r="EH45" s="24">
        <f>EH46</f>
        <v>51.020409999999998</v>
      </c>
      <c r="EI45" s="24">
        <f>SUM(EH45/EG45*100)</f>
        <v>100</v>
      </c>
      <c r="EJ45" s="24">
        <f>EJ46</f>
        <v>50</v>
      </c>
      <c r="EK45" s="24">
        <f>EK46</f>
        <v>50</v>
      </c>
      <c r="EL45" s="24">
        <f>SUM(EK45/EJ45*100)</f>
        <v>100</v>
      </c>
      <c r="EM45" s="24">
        <f>EM46</f>
        <v>1.02041</v>
      </c>
      <c r="EN45" s="24">
        <f>EN46</f>
        <v>1.02041</v>
      </c>
      <c r="EO45" s="24">
        <f>SUM(EN45/EM45*100)</f>
        <v>100</v>
      </c>
      <c r="EP45" s="24">
        <f t="shared" ref="EP45:EQ45" si="532">EP46+EP47</f>
        <v>0</v>
      </c>
      <c r="EQ45" s="24">
        <f t="shared" si="532"/>
        <v>0</v>
      </c>
      <c r="ER45" s="24"/>
      <c r="ES45" s="24">
        <f t="shared" ref="ES45:ET45" si="533">ES46+ES47</f>
        <v>0</v>
      </c>
      <c r="ET45" s="24">
        <f t="shared" si="533"/>
        <v>0</v>
      </c>
      <c r="EU45" s="24"/>
      <c r="EV45" s="24">
        <f t="shared" ref="EV45:EW45" si="534">EV46+EV47</f>
        <v>0</v>
      </c>
      <c r="EW45" s="24">
        <f t="shared" si="534"/>
        <v>0</v>
      </c>
      <c r="EX45" s="24"/>
      <c r="EY45" s="24">
        <f t="shared" ref="EY45:EZ45" si="535">EY46+EY47</f>
        <v>63.094709999999999</v>
      </c>
      <c r="EZ45" s="24">
        <f t="shared" si="535"/>
        <v>63.094709999999999</v>
      </c>
      <c r="FA45" s="24">
        <f t="shared" ref="FA45:FA46" si="536">EZ45/EY45*100</f>
        <v>100</v>
      </c>
      <c r="FB45" s="24">
        <f t="shared" ref="FB45:FC45" si="537">FB46+FB47</f>
        <v>5221.6211599999997</v>
      </c>
      <c r="FC45" s="24">
        <f t="shared" si="537"/>
        <v>2367.3095600000001</v>
      </c>
      <c r="FD45" s="24">
        <f t="shared" ref="FD45:FD46" si="538">FC45/FB45*100</f>
        <v>45.33667777614108</v>
      </c>
      <c r="FE45" s="24">
        <f t="shared" ref="FE45:FF45" si="539">FE46+FE47</f>
        <v>0</v>
      </c>
      <c r="FF45" s="24">
        <f t="shared" si="539"/>
        <v>0</v>
      </c>
      <c r="FG45" s="24"/>
      <c r="FH45" s="24">
        <f t="shared" ref="FH45:FI45" si="540">FH46+FH47</f>
        <v>0</v>
      </c>
      <c r="FI45" s="24">
        <f t="shared" si="540"/>
        <v>0</v>
      </c>
      <c r="FJ45" s="24"/>
      <c r="FK45" s="24">
        <f t="shared" ref="FK45:FL45" si="541">FK46+FK47</f>
        <v>0</v>
      </c>
      <c r="FL45" s="24">
        <f t="shared" si="541"/>
        <v>0</v>
      </c>
      <c r="FM45" s="24"/>
      <c r="FN45" s="24">
        <f t="shared" ref="FN45:FO45" si="542">FN46+FN47</f>
        <v>0</v>
      </c>
      <c r="FO45" s="24">
        <f t="shared" si="542"/>
        <v>0</v>
      </c>
      <c r="FP45" s="24"/>
      <c r="FQ45" s="24">
        <f t="shared" ref="FQ45:FR45" si="543">FQ46+FQ47</f>
        <v>0</v>
      </c>
      <c r="FR45" s="24">
        <f t="shared" si="543"/>
        <v>0</v>
      </c>
      <c r="FS45" s="24"/>
      <c r="FT45" s="24">
        <f t="shared" ref="FT45:FU45" si="544">FT46+FT47</f>
        <v>0</v>
      </c>
      <c r="FU45" s="24">
        <f t="shared" si="544"/>
        <v>0</v>
      </c>
      <c r="FV45" s="24"/>
      <c r="FW45" s="24">
        <f t="shared" ref="FW45:FX45" si="545">FW46+FW47</f>
        <v>1155.9939999999999</v>
      </c>
      <c r="FX45" s="24">
        <f t="shared" si="545"/>
        <v>927.04024000000004</v>
      </c>
      <c r="FY45" s="24">
        <f t="shared" ref="FY45:FY46" si="546">FX45/FW45*100</f>
        <v>80.194208620459975</v>
      </c>
      <c r="FZ45" s="24">
        <f t="shared" ref="FZ45:GA45" si="547">FZ46+FZ47</f>
        <v>1003.76265</v>
      </c>
      <c r="GA45" s="24">
        <f t="shared" si="547"/>
        <v>1003.39404</v>
      </c>
      <c r="GB45" s="24">
        <f t="shared" ref="GB45:GB46" si="548">GA45/FZ45*100</f>
        <v>99.963277175136966</v>
      </c>
      <c r="GC45" s="24">
        <f t="shared" ref="GC45:GD45" si="549">GC46+GC47</f>
        <v>1568.7476799999999</v>
      </c>
      <c r="GD45" s="24">
        <f t="shared" si="549"/>
        <v>0</v>
      </c>
      <c r="GE45" s="24">
        <f t="shared" ref="GE45:GE46" si="550">GD45/GC45*100</f>
        <v>0</v>
      </c>
      <c r="GF45" s="24">
        <f t="shared" ref="GF45:GG45" si="551">GF46+GF47</f>
        <v>0</v>
      </c>
      <c r="GG45" s="24">
        <f t="shared" si="551"/>
        <v>0</v>
      </c>
      <c r="GH45" s="24"/>
      <c r="GI45" s="24">
        <f t="shared" ref="GI45:GJ45" si="552">GI46+GI47</f>
        <v>0</v>
      </c>
      <c r="GJ45" s="24">
        <f t="shared" si="552"/>
        <v>0</v>
      </c>
      <c r="GK45" s="24"/>
      <c r="GL45" s="24">
        <f t="shared" ref="GL45:GM45" si="553">GL46+GL47</f>
        <v>0</v>
      </c>
      <c r="GM45" s="24">
        <f t="shared" si="553"/>
        <v>0</v>
      </c>
      <c r="GN45" s="24"/>
      <c r="GO45" s="24">
        <f t="shared" ref="GO45:GP45" si="554">GO46+GO47</f>
        <v>14277.39976</v>
      </c>
      <c r="GP45" s="24">
        <f t="shared" si="554"/>
        <v>14277.39976</v>
      </c>
      <c r="GQ45" s="24"/>
      <c r="GR45" s="24">
        <f t="shared" ref="GR45:GS45" si="555">GR46+GR47</f>
        <v>0</v>
      </c>
      <c r="GS45" s="24">
        <f t="shared" si="555"/>
        <v>0</v>
      </c>
      <c r="GT45" s="24"/>
      <c r="GU45" s="24">
        <f t="shared" ref="GU45:GV45" si="556">GU46+GU47</f>
        <v>0</v>
      </c>
      <c r="GV45" s="24">
        <f t="shared" si="556"/>
        <v>0</v>
      </c>
      <c r="GW45" s="24"/>
      <c r="GX45" s="24">
        <f>GX46</f>
        <v>0</v>
      </c>
      <c r="GY45" s="24">
        <f>GY46</f>
        <v>0</v>
      </c>
      <c r="GZ45" s="24"/>
      <c r="HA45" s="24">
        <f>HA46</f>
        <v>0</v>
      </c>
      <c r="HB45" s="24">
        <f>HB46</f>
        <v>0</v>
      </c>
      <c r="HC45" s="24"/>
    </row>
    <row r="46" spans="1:211">
      <c r="A46" s="20" t="s">
        <v>163</v>
      </c>
      <c r="B46" s="23">
        <f>E46+N46+Q46+T46+AC46+AL46+AO46+AX46+BG46+BJ46+BS46+CB46+CK46+CT46+DC46+DL46+DO46+DR46+DU46+ED46+EG46+EP46+ES46+EV46+EY46+FB46+FE46+FH46+FK46+FN46+FQ46+FT46+FW46+FZ46+GC46+GF46+GI46+GL46+GO46+GU46+GR46</f>
        <v>62957.783019999988</v>
      </c>
      <c r="C46" s="23">
        <f>F46+O46+R46+U46+AD46+AM46+AP46+AY46+BH46+BK46+BT46+CC46+CL46+CU46+DD46+DM46+DP46+DS46+DV46+EE46+EH46+EQ46+ET46+EW46+EZ46+FC46+FF46+FI46+FL46+FO46+FR46+FU46+FX46+GA46+GD46+GG46+GJ46+GM46+GP46+GV46+GS46</f>
        <v>36869.566600000006</v>
      </c>
      <c r="D46" s="23">
        <f t="shared" si="275"/>
        <v>58.562364860096075</v>
      </c>
      <c r="E46" s="23">
        <f>H46+K46</f>
        <v>673.61756000000003</v>
      </c>
      <c r="F46" s="23">
        <f>I46+L46</f>
        <v>673.61756000000003</v>
      </c>
      <c r="G46" s="23">
        <f t="shared" si="477"/>
        <v>100</v>
      </c>
      <c r="H46" s="23">
        <v>666.88139000000001</v>
      </c>
      <c r="I46" s="23">
        <v>666.88139000000001</v>
      </c>
      <c r="J46" s="23">
        <f>I46/H46*100</f>
        <v>100</v>
      </c>
      <c r="K46" s="23">
        <v>6.7361700000000004</v>
      </c>
      <c r="L46" s="23">
        <v>6.7361700000000004</v>
      </c>
      <c r="M46" s="23">
        <f>L46/K46*100</f>
        <v>100</v>
      </c>
      <c r="N46" s="23">
        <v>319.2</v>
      </c>
      <c r="O46" s="23">
        <v>319.2</v>
      </c>
      <c r="P46" s="23">
        <f>O46/N46*100</f>
        <v>100</v>
      </c>
      <c r="Q46" s="23"/>
      <c r="R46" s="23"/>
      <c r="S46" s="23"/>
      <c r="T46" s="23">
        <f>W46+Z46</f>
        <v>4051.0007999999998</v>
      </c>
      <c r="U46" s="23">
        <f>X46+AA46</f>
        <v>0</v>
      </c>
      <c r="V46" s="23">
        <f>U46/T46*100</f>
        <v>0</v>
      </c>
      <c r="W46" s="23">
        <v>2850.2324800000001</v>
      </c>
      <c r="X46" s="23"/>
      <c r="Y46" s="23">
        <f>X46/W46*100</f>
        <v>0</v>
      </c>
      <c r="Z46" s="23">
        <v>1200.7683199999999</v>
      </c>
      <c r="AA46" s="23"/>
      <c r="AB46" s="23">
        <f>AA46/Z46*100</f>
        <v>0</v>
      </c>
      <c r="AC46" s="23">
        <f>AF46+AI46</f>
        <v>0</v>
      </c>
      <c r="AD46" s="23">
        <f>AG46+AJ46</f>
        <v>0</v>
      </c>
      <c r="AE46" s="23"/>
      <c r="AF46" s="23"/>
      <c r="AG46" s="23"/>
      <c r="AH46" s="23"/>
      <c r="AI46" s="23"/>
      <c r="AJ46" s="23"/>
      <c r="AK46" s="23"/>
      <c r="AL46" s="23">
        <v>15381.297</v>
      </c>
      <c r="AM46" s="23">
        <v>6250</v>
      </c>
      <c r="AN46" s="23">
        <f>AM46/AL46*100</f>
        <v>40.633764499833788</v>
      </c>
      <c r="AO46" s="23">
        <f>AR46+AU46</f>
        <v>0</v>
      </c>
      <c r="AP46" s="23">
        <f>AS46+AV46</f>
        <v>0</v>
      </c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>
        <v>260.70999999999998</v>
      </c>
      <c r="BH46" s="23">
        <f t="shared" ref="BH46" si="557">BK46+BN46</f>
        <v>0</v>
      </c>
      <c r="BI46" s="23">
        <f t="shared" si="503"/>
        <v>0</v>
      </c>
      <c r="BJ46" s="23">
        <f>BM46+BP46</f>
        <v>0</v>
      </c>
      <c r="BK46" s="23"/>
      <c r="BL46" s="23"/>
      <c r="BM46" s="23"/>
      <c r="BN46" s="23"/>
      <c r="BO46" s="23"/>
      <c r="BP46" s="23"/>
      <c r="BQ46" s="23"/>
      <c r="BR46" s="23"/>
      <c r="BS46" s="23">
        <f>BV46+BY46</f>
        <v>4394.08</v>
      </c>
      <c r="BT46" s="23">
        <f>BW46+BZ46</f>
        <v>2200</v>
      </c>
      <c r="BU46" s="23">
        <f t="shared" si="510"/>
        <v>50.067363361613801</v>
      </c>
      <c r="BV46" s="23">
        <v>4306.1984000000002</v>
      </c>
      <c r="BW46" s="23">
        <v>2156</v>
      </c>
      <c r="BX46" s="23">
        <f>BW46/BV46*100</f>
        <v>50.067363361613801</v>
      </c>
      <c r="BY46" s="23">
        <v>87.881600000000006</v>
      </c>
      <c r="BZ46" s="23">
        <v>44</v>
      </c>
      <c r="CA46" s="23">
        <f>BZ46/BY46*100</f>
        <v>50.067363361613801</v>
      </c>
      <c r="CB46" s="23">
        <f>CE46+CH46</f>
        <v>0</v>
      </c>
      <c r="CC46" s="23">
        <f>CF46+CI46</f>
        <v>0</v>
      </c>
      <c r="CD46" s="23"/>
      <c r="CE46" s="23"/>
      <c r="CF46" s="23"/>
      <c r="CG46" s="23"/>
      <c r="CH46" s="23"/>
      <c r="CI46" s="23"/>
      <c r="CJ46" s="23"/>
      <c r="CK46" s="23">
        <f>CN46+CQ46</f>
        <v>0</v>
      </c>
      <c r="CL46" s="23">
        <f t="shared" ref="CL46" si="558">CO46+CR46</f>
        <v>0</v>
      </c>
      <c r="CM46" s="23"/>
      <c r="CN46" s="23"/>
      <c r="CO46" s="23"/>
      <c r="CP46" s="23"/>
      <c r="CQ46" s="23"/>
      <c r="CR46" s="23"/>
      <c r="CS46" s="23"/>
      <c r="CT46" s="23">
        <f>CW46+CZ46</f>
        <v>0</v>
      </c>
      <c r="CU46" s="23">
        <f>CX46+DA46</f>
        <v>0</v>
      </c>
      <c r="CV46" s="23"/>
      <c r="CW46" s="23"/>
      <c r="CX46" s="23"/>
      <c r="CY46" s="23"/>
      <c r="CZ46" s="23"/>
      <c r="DA46" s="23"/>
      <c r="DB46" s="23"/>
      <c r="DC46" s="23">
        <f>DF46+DI46</f>
        <v>0</v>
      </c>
      <c r="DD46" s="23">
        <f>DG46+DJ46</f>
        <v>0</v>
      </c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>
        <v>7367.6</v>
      </c>
      <c r="DS46" s="23">
        <v>4445</v>
      </c>
      <c r="DT46" s="23">
        <f>DS46/DR46*100</f>
        <v>60.331722677669795</v>
      </c>
      <c r="DU46" s="23">
        <f>DX46+EA46</f>
        <v>0</v>
      </c>
      <c r="DV46" s="23">
        <f>DY46+EB46</f>
        <v>0</v>
      </c>
      <c r="DW46" s="23"/>
      <c r="DX46" s="23"/>
      <c r="DY46" s="23"/>
      <c r="DZ46" s="23"/>
      <c r="EA46" s="23"/>
      <c r="EB46" s="23"/>
      <c r="EC46" s="23"/>
      <c r="ED46" s="23">
        <v>7168.6372899999997</v>
      </c>
      <c r="EE46" s="23">
        <v>4292.4903199999999</v>
      </c>
      <c r="EF46" s="23">
        <f t="shared" ref="EF46" si="559">EE46/ED46*100</f>
        <v>59.878748866090284</v>
      </c>
      <c r="EG46" s="23">
        <f>EJ46+EM46</f>
        <v>51.020409999999998</v>
      </c>
      <c r="EH46" s="23">
        <f>EK46+EN46</f>
        <v>51.020409999999998</v>
      </c>
      <c r="EI46" s="23">
        <f>SUM(EH46/EG46*100)</f>
        <v>100</v>
      </c>
      <c r="EJ46" s="23">
        <v>50</v>
      </c>
      <c r="EK46" s="23">
        <v>50</v>
      </c>
      <c r="EL46" s="23">
        <f>SUM(EK46/EJ46*100)</f>
        <v>100</v>
      </c>
      <c r="EM46" s="23">
        <v>1.02041</v>
      </c>
      <c r="EN46" s="23">
        <v>1.02041</v>
      </c>
      <c r="EO46" s="23">
        <f>SUM(EN46/EM46*100)</f>
        <v>100</v>
      </c>
      <c r="EP46" s="23"/>
      <c r="EQ46" s="23"/>
      <c r="ER46" s="23"/>
      <c r="ES46" s="23"/>
      <c r="ET46" s="23"/>
      <c r="EU46" s="23"/>
      <c r="EV46" s="23"/>
      <c r="EW46" s="23"/>
      <c r="EX46" s="23"/>
      <c r="EY46" s="23">
        <v>63.094709999999999</v>
      </c>
      <c r="EZ46" s="23">
        <v>63.094709999999999</v>
      </c>
      <c r="FA46" s="23">
        <f t="shared" si="536"/>
        <v>100</v>
      </c>
      <c r="FB46" s="23">
        <v>5221.6211599999997</v>
      </c>
      <c r="FC46" s="23">
        <v>2367.3095600000001</v>
      </c>
      <c r="FD46" s="23">
        <f t="shared" si="538"/>
        <v>45.33667777614108</v>
      </c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>
        <v>1155.9939999999999</v>
      </c>
      <c r="FX46" s="23">
        <v>927.04024000000004</v>
      </c>
      <c r="FY46" s="23">
        <f t="shared" si="546"/>
        <v>80.194208620459975</v>
      </c>
      <c r="FZ46" s="23">
        <v>1003.76265</v>
      </c>
      <c r="GA46" s="23">
        <v>1003.39404</v>
      </c>
      <c r="GB46" s="23">
        <f t="shared" si="548"/>
        <v>99.963277175136966</v>
      </c>
      <c r="GC46" s="23">
        <v>1568.7476799999999</v>
      </c>
      <c r="GD46" s="23"/>
      <c r="GE46" s="23">
        <f t="shared" si="550"/>
        <v>0</v>
      </c>
      <c r="GF46" s="23"/>
      <c r="GG46" s="23"/>
      <c r="GH46" s="23"/>
      <c r="GI46" s="23"/>
      <c r="GJ46" s="23"/>
      <c r="GK46" s="23"/>
      <c r="GL46" s="23"/>
      <c r="GM46" s="23"/>
      <c r="GN46" s="23"/>
      <c r="GO46" s="23">
        <v>14277.39976</v>
      </c>
      <c r="GP46" s="23">
        <v>14277.39976</v>
      </c>
      <c r="GQ46" s="23"/>
      <c r="GR46" s="23"/>
      <c r="GS46" s="23"/>
      <c r="GT46" s="23"/>
      <c r="GU46" s="23">
        <f>GX46+HA46</f>
        <v>0</v>
      </c>
      <c r="GV46" s="23"/>
      <c r="GW46" s="23"/>
      <c r="GX46" s="23"/>
      <c r="GY46" s="23"/>
      <c r="GZ46" s="23"/>
      <c r="HA46" s="23"/>
      <c r="HB46" s="23"/>
      <c r="HC46" s="23"/>
    </row>
    <row r="47" spans="1:211" s="61" customFormat="1">
      <c r="A47" s="22" t="s">
        <v>192</v>
      </c>
      <c r="B47" s="24">
        <f t="shared" ref="B47:C47" si="560">SUM(B48:B55)</f>
        <v>26268.344109999998</v>
      </c>
      <c r="C47" s="24">
        <f t="shared" si="560"/>
        <v>0</v>
      </c>
      <c r="D47" s="24">
        <f t="shared" si="275"/>
        <v>0</v>
      </c>
      <c r="E47" s="24">
        <f>SUM(E48:E55)</f>
        <v>0</v>
      </c>
      <c r="F47" s="24">
        <f>SUM(F48:F55)</f>
        <v>0</v>
      </c>
      <c r="G47" s="23"/>
      <c r="H47" s="24">
        <f t="shared" ref="H47:I47" si="561">SUM(H48:H55)</f>
        <v>0</v>
      </c>
      <c r="I47" s="24">
        <f>SUM(I48:I55)</f>
        <v>0</v>
      </c>
      <c r="J47" s="23"/>
      <c r="K47" s="24">
        <f t="shared" ref="K47:L47" si="562">SUM(K48:K55)</f>
        <v>0</v>
      </c>
      <c r="L47" s="24">
        <f t="shared" si="562"/>
        <v>0</v>
      </c>
      <c r="M47" s="23"/>
      <c r="N47" s="24">
        <f t="shared" ref="N47:O47" si="563">SUM(N48:N55)</f>
        <v>0</v>
      </c>
      <c r="O47" s="24">
        <f t="shared" si="563"/>
        <v>0</v>
      </c>
      <c r="P47" s="23"/>
      <c r="Q47" s="24">
        <f t="shared" ref="Q47:R47" si="564">SUM(Q48:Q55)</f>
        <v>0</v>
      </c>
      <c r="R47" s="24">
        <f t="shared" si="564"/>
        <v>0</v>
      </c>
      <c r="S47" s="23"/>
      <c r="T47" s="24">
        <f t="shared" ref="T47:U47" si="565">SUM(T48:T55)</f>
        <v>0</v>
      </c>
      <c r="U47" s="24">
        <f t="shared" si="565"/>
        <v>0</v>
      </c>
      <c r="V47" s="23"/>
      <c r="W47" s="24">
        <f t="shared" ref="W47:X47" si="566">SUM(W48:W55)</f>
        <v>0</v>
      </c>
      <c r="X47" s="24">
        <f t="shared" si="566"/>
        <v>0</v>
      </c>
      <c r="Y47" s="23"/>
      <c r="Z47" s="24">
        <f t="shared" ref="Z47:AA47" si="567">SUM(Z48:Z55)</f>
        <v>0</v>
      </c>
      <c r="AA47" s="24">
        <f t="shared" si="567"/>
        <v>0</v>
      </c>
      <c r="AB47" s="23"/>
      <c r="AC47" s="24">
        <f t="shared" ref="AC47:AD47" si="568">SUM(AC48:AC55)</f>
        <v>0</v>
      </c>
      <c r="AD47" s="24">
        <f t="shared" si="568"/>
        <v>0</v>
      </c>
      <c r="AE47" s="23"/>
      <c r="AF47" s="24">
        <f t="shared" ref="AF47:AG47" si="569">SUM(AF48:AF55)</f>
        <v>0</v>
      </c>
      <c r="AG47" s="24">
        <f t="shared" si="569"/>
        <v>0</v>
      </c>
      <c r="AH47" s="23"/>
      <c r="AI47" s="24">
        <f t="shared" ref="AI47:AJ47" si="570">SUM(AI48:AI55)</f>
        <v>0</v>
      </c>
      <c r="AJ47" s="24">
        <f t="shared" si="570"/>
        <v>0</v>
      </c>
      <c r="AK47" s="23"/>
      <c r="AL47" s="24">
        <f>SUM(AL48:AL55)</f>
        <v>0</v>
      </c>
      <c r="AM47" s="24">
        <f t="shared" ref="AM47" si="571">SUM(AM48:AM55)</f>
        <v>0</v>
      </c>
      <c r="AN47" s="23"/>
      <c r="AO47" s="24">
        <f t="shared" ref="AO47:AP47" si="572">SUM(AO48:AO55)</f>
        <v>0</v>
      </c>
      <c r="AP47" s="24">
        <f t="shared" si="572"/>
        <v>0</v>
      </c>
      <c r="AQ47" s="23"/>
      <c r="AR47" s="24">
        <f t="shared" ref="AR47:AS47" si="573">SUM(AR48:AR55)</f>
        <v>0</v>
      </c>
      <c r="AS47" s="24">
        <f t="shared" si="573"/>
        <v>0</v>
      </c>
      <c r="AT47" s="23"/>
      <c r="AU47" s="24">
        <f t="shared" ref="AU47:AV47" si="574">SUM(AU48:AU55)</f>
        <v>0</v>
      </c>
      <c r="AV47" s="24">
        <f t="shared" si="574"/>
        <v>0</v>
      </c>
      <c r="AW47" s="23"/>
      <c r="AX47" s="24">
        <f t="shared" ref="AX47:AY47" si="575">SUM(AX48:AX55)</f>
        <v>1858.6456499999999</v>
      </c>
      <c r="AY47" s="24">
        <f t="shared" si="575"/>
        <v>0</v>
      </c>
      <c r="AZ47" s="24">
        <f t="shared" ref="AZ47:AZ53" si="576">AY47/AX47*100</f>
        <v>0</v>
      </c>
      <c r="BA47" s="24">
        <f t="shared" ref="BA47:BB47" si="577">SUM(BA48:BA55)</f>
        <v>1821.47272</v>
      </c>
      <c r="BB47" s="24">
        <f t="shared" si="577"/>
        <v>0</v>
      </c>
      <c r="BC47" s="24">
        <f t="shared" ref="BC47:BC53" si="578">BB47/BA47*100</f>
        <v>0</v>
      </c>
      <c r="BD47" s="24">
        <f t="shared" ref="BD47:BE47" si="579">SUM(BD48:BD55)</f>
        <v>37.172930000000001</v>
      </c>
      <c r="BE47" s="24">
        <f t="shared" si="579"/>
        <v>0</v>
      </c>
      <c r="BF47" s="24">
        <f t="shared" ref="BF47:BF53" si="580">BE47/BD47*100</f>
        <v>0</v>
      </c>
      <c r="BG47" s="24">
        <f t="shared" ref="BG47:BH47" si="581">SUM(BG48:BG55)</f>
        <v>0</v>
      </c>
      <c r="BH47" s="24">
        <f t="shared" si="581"/>
        <v>0</v>
      </c>
      <c r="BI47" s="24"/>
      <c r="BJ47" s="24">
        <f t="shared" ref="BJ47:BK47" si="582">SUM(BJ48:BJ55)</f>
        <v>1548.1964600000001</v>
      </c>
      <c r="BK47" s="24">
        <f t="shared" si="582"/>
        <v>0</v>
      </c>
      <c r="BL47" s="24">
        <f t="shared" ref="BL47:BL48" si="583">BK47/BJ47*100</f>
        <v>0</v>
      </c>
      <c r="BM47" s="24">
        <f t="shared" ref="BM47:BN47" si="584">SUM(BM48:BM55)</f>
        <v>1162.8404599999999</v>
      </c>
      <c r="BN47" s="24">
        <f t="shared" si="584"/>
        <v>0</v>
      </c>
      <c r="BO47" s="24">
        <f t="shared" ref="BO47" si="585">BN47/BM47*100</f>
        <v>0</v>
      </c>
      <c r="BP47" s="24">
        <f t="shared" ref="BP47:BQ47" si="586">SUM(BP48:BP55)</f>
        <v>385.35599999999999</v>
      </c>
      <c r="BQ47" s="24">
        <f t="shared" si="586"/>
        <v>0</v>
      </c>
      <c r="BR47" s="24">
        <f t="shared" ref="BR47" si="587">BQ47/BP47*100</f>
        <v>0</v>
      </c>
      <c r="BS47" s="24">
        <f t="shared" ref="BS47:BT47" si="588">SUM(BS48:BS55)</f>
        <v>0</v>
      </c>
      <c r="BT47" s="24">
        <f t="shared" si="588"/>
        <v>0</v>
      </c>
      <c r="BU47" s="24"/>
      <c r="BV47" s="24">
        <f t="shared" ref="BV47:BW47" si="589">SUM(BV48:BV55)</f>
        <v>0</v>
      </c>
      <c r="BW47" s="24">
        <f t="shared" si="589"/>
        <v>0</v>
      </c>
      <c r="BX47" s="24"/>
      <c r="BY47" s="24">
        <f t="shared" ref="BY47:BZ47" si="590">SUM(BY48:BY55)</f>
        <v>0</v>
      </c>
      <c r="BZ47" s="24">
        <f t="shared" si="590"/>
        <v>0</v>
      </c>
      <c r="CA47" s="24"/>
      <c r="CB47" s="24">
        <f t="shared" ref="CB47:CC47" si="591">SUM(CB48:CB55)</f>
        <v>0</v>
      </c>
      <c r="CC47" s="24">
        <f t="shared" si="591"/>
        <v>0</v>
      </c>
      <c r="CD47" s="24"/>
      <c r="CE47" s="24">
        <f t="shared" ref="CE47:CF47" si="592">SUM(CE48:CE55)</f>
        <v>0</v>
      </c>
      <c r="CF47" s="24">
        <f t="shared" si="592"/>
        <v>0</v>
      </c>
      <c r="CG47" s="24"/>
      <c r="CH47" s="24">
        <f t="shared" ref="CH47:CI47" si="593">SUM(CH48:CH55)</f>
        <v>0</v>
      </c>
      <c r="CI47" s="24">
        <f t="shared" si="593"/>
        <v>0</v>
      </c>
      <c r="CJ47" s="24"/>
      <c r="CK47" s="24">
        <f t="shared" ref="CK47:CL47" si="594">SUM(CK48:CK55)</f>
        <v>0</v>
      </c>
      <c r="CL47" s="24">
        <f t="shared" si="594"/>
        <v>0</v>
      </c>
      <c r="CM47" s="24"/>
      <c r="CN47" s="24">
        <f t="shared" ref="CN47:CO47" si="595">SUM(CN48:CN55)</f>
        <v>0</v>
      </c>
      <c r="CO47" s="24">
        <f t="shared" si="595"/>
        <v>0</v>
      </c>
      <c r="CP47" s="24"/>
      <c r="CQ47" s="24">
        <f t="shared" ref="CQ47:CR47" si="596">SUM(CQ48:CQ55)</f>
        <v>0</v>
      </c>
      <c r="CR47" s="24">
        <f t="shared" si="596"/>
        <v>0</v>
      </c>
      <c r="CS47" s="24"/>
      <c r="CT47" s="24">
        <f t="shared" ref="CT47:CU47" si="597">SUM(CT48:CT55)</f>
        <v>0</v>
      </c>
      <c r="CU47" s="24">
        <f t="shared" si="597"/>
        <v>0</v>
      </c>
      <c r="CV47" s="24"/>
      <c r="CW47" s="24">
        <f t="shared" ref="CW47:CX47" si="598">SUM(CW48:CW55)</f>
        <v>0</v>
      </c>
      <c r="CX47" s="24">
        <f t="shared" si="598"/>
        <v>0</v>
      </c>
      <c r="CY47" s="24"/>
      <c r="CZ47" s="24">
        <f t="shared" ref="CZ47:DA47" si="599">SUM(CZ48:CZ55)</f>
        <v>0</v>
      </c>
      <c r="DA47" s="24">
        <f t="shared" si="599"/>
        <v>0</v>
      </c>
      <c r="DB47" s="24"/>
      <c r="DC47" s="24">
        <f t="shared" ref="DC47:DD47" si="600">SUM(DC48:DC55)</f>
        <v>0</v>
      </c>
      <c r="DD47" s="24">
        <f t="shared" si="600"/>
        <v>0</v>
      </c>
      <c r="DE47" s="24"/>
      <c r="DF47" s="24">
        <f t="shared" ref="DF47:DG47" si="601">SUM(DF48:DF55)</f>
        <v>0</v>
      </c>
      <c r="DG47" s="24">
        <f t="shared" si="601"/>
        <v>0</v>
      </c>
      <c r="DH47" s="24"/>
      <c r="DI47" s="24">
        <f t="shared" ref="DI47:DJ47" si="602">SUM(DI48:DI55)</f>
        <v>0</v>
      </c>
      <c r="DJ47" s="24">
        <f t="shared" si="602"/>
        <v>0</v>
      </c>
      <c r="DK47" s="24"/>
      <c r="DL47" s="24">
        <f t="shared" ref="DL47:DM47" si="603">SUM(DL48:DL55)</f>
        <v>0</v>
      </c>
      <c r="DM47" s="24">
        <f t="shared" si="603"/>
        <v>0</v>
      </c>
      <c r="DN47" s="24"/>
      <c r="DO47" s="24">
        <f t="shared" ref="DO47:DP47" si="604">SUM(DO48:DO55)</f>
        <v>22861.502</v>
      </c>
      <c r="DP47" s="24">
        <f t="shared" si="604"/>
        <v>0</v>
      </c>
      <c r="DQ47" s="24">
        <f t="shared" ref="DQ47" si="605">DP47/DO47*100</f>
        <v>0</v>
      </c>
      <c r="DR47" s="24">
        <f t="shared" ref="DR47:DS47" si="606">SUM(DR48:DR55)</f>
        <v>0</v>
      </c>
      <c r="DS47" s="24">
        <f t="shared" si="606"/>
        <v>0</v>
      </c>
      <c r="DT47" s="24"/>
      <c r="DU47" s="24">
        <f t="shared" ref="DU47:DV47" si="607">SUM(DU48:DU55)</f>
        <v>0</v>
      </c>
      <c r="DV47" s="24">
        <f t="shared" si="607"/>
        <v>0</v>
      </c>
      <c r="DW47" s="24"/>
      <c r="DX47" s="24">
        <f t="shared" ref="DX47:DY47" si="608">SUM(DX48:DX55)</f>
        <v>0</v>
      </c>
      <c r="DY47" s="24">
        <f t="shared" si="608"/>
        <v>0</v>
      </c>
      <c r="DZ47" s="24"/>
      <c r="EA47" s="24">
        <f t="shared" ref="EA47:EB47" si="609">SUM(EA48:EA55)</f>
        <v>0</v>
      </c>
      <c r="EB47" s="24">
        <f t="shared" si="609"/>
        <v>0</v>
      </c>
      <c r="EC47" s="24"/>
      <c r="ED47" s="24">
        <v>0</v>
      </c>
      <c r="EE47" s="24"/>
      <c r="EF47" s="24"/>
      <c r="EG47" s="24">
        <f t="shared" ref="EG47:EH47" si="610">EG48+EG49</f>
        <v>0</v>
      </c>
      <c r="EH47" s="24">
        <f t="shared" si="610"/>
        <v>0</v>
      </c>
      <c r="EI47" s="24"/>
      <c r="EJ47" s="24">
        <f t="shared" ref="EJ47:EK47" si="611">EJ48+EJ49</f>
        <v>0</v>
      </c>
      <c r="EK47" s="24">
        <f t="shared" si="611"/>
        <v>0</v>
      </c>
      <c r="EL47" s="24"/>
      <c r="EM47" s="24">
        <f t="shared" ref="EM47:EN47" si="612">EM48+EM49</f>
        <v>0</v>
      </c>
      <c r="EN47" s="24">
        <f t="shared" si="612"/>
        <v>0</v>
      </c>
      <c r="EO47" s="24"/>
      <c r="EP47" s="24">
        <f t="shared" ref="EP47:EQ47" si="613">SUM(EP48:EP55)</f>
        <v>0</v>
      </c>
      <c r="EQ47" s="24">
        <f t="shared" si="613"/>
        <v>0</v>
      </c>
      <c r="ER47" s="24"/>
      <c r="ES47" s="24">
        <f t="shared" ref="ES47:ET47" si="614">SUM(ES48:ES55)</f>
        <v>0</v>
      </c>
      <c r="ET47" s="24">
        <f t="shared" si="614"/>
        <v>0</v>
      </c>
      <c r="EU47" s="24"/>
      <c r="EV47" s="24">
        <f t="shared" ref="EV47:EW47" si="615">SUM(EV48:EV55)</f>
        <v>0</v>
      </c>
      <c r="EW47" s="24">
        <f t="shared" si="615"/>
        <v>0</v>
      </c>
      <c r="EX47" s="24"/>
      <c r="EY47" s="24">
        <f t="shared" ref="EY47:EZ47" si="616">SUM(EY48:EY55)</f>
        <v>0</v>
      </c>
      <c r="EZ47" s="24">
        <f t="shared" si="616"/>
        <v>0</v>
      </c>
      <c r="FA47" s="24"/>
      <c r="FB47" s="24">
        <f t="shared" ref="FB47:FC47" si="617">SUM(FB48:FB55)</f>
        <v>0</v>
      </c>
      <c r="FC47" s="24">
        <f t="shared" si="617"/>
        <v>0</v>
      </c>
      <c r="FD47" s="24"/>
      <c r="FE47" s="24">
        <f t="shared" ref="FE47:FF47" si="618">SUM(FE48:FE55)</f>
        <v>0</v>
      </c>
      <c r="FF47" s="24">
        <f t="shared" si="618"/>
        <v>0</v>
      </c>
      <c r="FG47" s="24"/>
      <c r="FH47" s="24">
        <f t="shared" ref="FH47:FI47" si="619">SUM(FH48:FH55)</f>
        <v>0</v>
      </c>
      <c r="FI47" s="24">
        <f t="shared" si="619"/>
        <v>0</v>
      </c>
      <c r="FJ47" s="24"/>
      <c r="FK47" s="24">
        <f t="shared" ref="FK47:FL47" si="620">SUM(FK48:FK55)</f>
        <v>0</v>
      </c>
      <c r="FL47" s="24">
        <f t="shared" si="620"/>
        <v>0</v>
      </c>
      <c r="FM47" s="24"/>
      <c r="FN47" s="24">
        <f t="shared" ref="FN47:FO47" si="621">SUM(FN48:FN55)</f>
        <v>0</v>
      </c>
      <c r="FO47" s="24">
        <f t="shared" si="621"/>
        <v>0</v>
      </c>
      <c r="FP47" s="24"/>
      <c r="FQ47" s="24">
        <f t="shared" ref="FQ47:FR47" si="622">SUM(FQ48:FQ55)</f>
        <v>0</v>
      </c>
      <c r="FR47" s="24">
        <f t="shared" si="622"/>
        <v>0</v>
      </c>
      <c r="FS47" s="24"/>
      <c r="FT47" s="24">
        <f t="shared" ref="FT47:FU47" si="623">SUM(FT48:FT55)</f>
        <v>0</v>
      </c>
      <c r="FU47" s="24">
        <f t="shared" si="623"/>
        <v>0</v>
      </c>
      <c r="FV47" s="24"/>
      <c r="FW47" s="24">
        <f t="shared" ref="FW47:FX47" si="624">SUM(FW48:FW55)</f>
        <v>0</v>
      </c>
      <c r="FX47" s="24">
        <f t="shared" si="624"/>
        <v>0</v>
      </c>
      <c r="FY47" s="24"/>
      <c r="FZ47" s="24">
        <f t="shared" ref="FZ47:GA47" si="625">SUM(FZ48:FZ55)</f>
        <v>0</v>
      </c>
      <c r="GA47" s="24">
        <f t="shared" si="625"/>
        <v>0</v>
      </c>
      <c r="GB47" s="24"/>
      <c r="GC47" s="24">
        <f t="shared" ref="GC47:GD47" si="626">SUM(GC48:GC55)</f>
        <v>0</v>
      </c>
      <c r="GD47" s="24">
        <f t="shared" si="626"/>
        <v>0</v>
      </c>
      <c r="GE47" s="24"/>
      <c r="GF47" s="24">
        <f t="shared" ref="GF47:GG47" si="627">SUM(GF48:GF55)</f>
        <v>0</v>
      </c>
      <c r="GG47" s="24">
        <f t="shared" si="627"/>
        <v>0</v>
      </c>
      <c r="GH47" s="24"/>
      <c r="GI47" s="24">
        <f t="shared" ref="GI47:GJ47" si="628">SUM(GI48:GI55)</f>
        <v>0</v>
      </c>
      <c r="GJ47" s="24">
        <f t="shared" si="628"/>
        <v>0</v>
      </c>
      <c r="GK47" s="24"/>
      <c r="GL47" s="24">
        <f t="shared" ref="GL47:GM47" si="629">SUM(GL48:GL55)</f>
        <v>0</v>
      </c>
      <c r="GM47" s="24">
        <f t="shared" si="629"/>
        <v>0</v>
      </c>
      <c r="GN47" s="24"/>
      <c r="GO47" s="24">
        <f t="shared" ref="GO47:GP47" si="630">SUM(GO48:GO55)</f>
        <v>0</v>
      </c>
      <c r="GP47" s="24">
        <f t="shared" si="630"/>
        <v>0</v>
      </c>
      <c r="GQ47" s="24"/>
      <c r="GR47" s="24">
        <f t="shared" ref="GR47:GS47" si="631">SUM(GR48:GR55)</f>
        <v>0</v>
      </c>
      <c r="GS47" s="24">
        <f t="shared" si="631"/>
        <v>0</v>
      </c>
      <c r="GT47" s="24"/>
      <c r="GU47" s="24">
        <f t="shared" ref="GU47:GV47" si="632">SUM(GU48:GU55)</f>
        <v>0</v>
      </c>
      <c r="GV47" s="24">
        <f t="shared" si="632"/>
        <v>0</v>
      </c>
      <c r="GW47" s="24"/>
      <c r="GX47" s="24">
        <f t="shared" ref="GX47:GY47" si="633">GX48+GX49</f>
        <v>0</v>
      </c>
      <c r="GY47" s="24">
        <f t="shared" si="633"/>
        <v>0</v>
      </c>
      <c r="GZ47" s="24"/>
      <c r="HA47" s="24">
        <f t="shared" ref="HA47:HB47" si="634">HA48+HA49</f>
        <v>0</v>
      </c>
      <c r="HB47" s="24">
        <f t="shared" si="634"/>
        <v>0</v>
      </c>
      <c r="HC47" s="24"/>
    </row>
    <row r="48" spans="1:211">
      <c r="A48" s="20" t="s">
        <v>102</v>
      </c>
      <c r="B48" s="23">
        <f t="shared" ref="B48:B55" si="635">E48+N48+Q48+T48+AC48+AL48+AO48+AX48+BG48+BJ48+BS48+CB48+CK48+CT48+DC48+DL48+DO48+DR48+DU48+ED48+EG48+EP48+ES48+EV48+EY48+FB48+FE48+FH48+FK48+FN48+FQ48+FT48+FW48+FZ48+GC48+GF48+GI48+GL48+GO48+GU48+GR48</f>
        <v>624.09576000000004</v>
      </c>
      <c r="C48" s="23">
        <f t="shared" ref="C48:C55" si="636">F48+O48+R48+U48+AD48+AM48+AP48+AY48+BH48+BK48+BT48+CC48+CL48+CU48+DD48+DM48+DP48+DS48+DV48+EE48+EH48+EQ48+ET48+EW48+EZ48+FC48+FF48+FI48+FL48+FO48+FR48+FU48+FX48+GA48+GD48+GG48+GJ48+GM48+GP48+GV48+GS48</f>
        <v>0</v>
      </c>
      <c r="D48" s="23">
        <f t="shared" si="275"/>
        <v>0</v>
      </c>
      <c r="E48" s="23">
        <f t="shared" ref="E48:F55" si="637">H48+K48</f>
        <v>0</v>
      </c>
      <c r="F48" s="23">
        <f t="shared" si="637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 t="shared" ref="T48:U55" si="638">W48+Z48</f>
        <v>0</v>
      </c>
      <c r="U48" s="23">
        <f t="shared" si="638"/>
        <v>0</v>
      </c>
      <c r="V48" s="23"/>
      <c r="W48" s="23"/>
      <c r="X48" s="23"/>
      <c r="Y48" s="23"/>
      <c r="Z48" s="23"/>
      <c r="AA48" s="23"/>
      <c r="AB48" s="23"/>
      <c r="AC48" s="23">
        <f t="shared" ref="AC48:AD55" si="639">AF48+AI48</f>
        <v>0</v>
      </c>
      <c r="AD48" s="23">
        <f t="shared" si="639"/>
        <v>0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>
        <f t="shared" ref="AO48:AP55" si="640">AR48+AU48</f>
        <v>0</v>
      </c>
      <c r="AP48" s="23">
        <f t="shared" si="640"/>
        <v>0</v>
      </c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>
        <f t="shared" ref="BJ48:BK55" si="641">BM48+BP48</f>
        <v>624.09576000000004</v>
      </c>
      <c r="BK48" s="23">
        <f>BN48+BQ48</f>
        <v>0</v>
      </c>
      <c r="BL48" s="23">
        <f t="shared" si="583"/>
        <v>0</v>
      </c>
      <c r="BM48" s="23">
        <v>624.09576000000004</v>
      </c>
      <c r="BN48" s="23">
        <v>0</v>
      </c>
      <c r="BO48" s="23">
        <f>BN48/BM48*100</f>
        <v>0</v>
      </c>
      <c r="BP48" s="23"/>
      <c r="BQ48" s="23"/>
      <c r="BR48" s="23"/>
      <c r="BS48" s="23">
        <f t="shared" ref="BS48:BT55" si="642">BV48+BY48</f>
        <v>0</v>
      </c>
      <c r="BT48" s="23">
        <f t="shared" si="642"/>
        <v>0</v>
      </c>
      <c r="BU48" s="23"/>
      <c r="BV48" s="23"/>
      <c r="BW48" s="23"/>
      <c r="BX48" s="23"/>
      <c r="BY48" s="23"/>
      <c r="BZ48" s="23"/>
      <c r="CA48" s="23"/>
      <c r="CB48" s="23">
        <f t="shared" ref="CB48:CC55" si="643">CE48+CH48</f>
        <v>0</v>
      </c>
      <c r="CC48" s="23">
        <f t="shared" si="643"/>
        <v>0</v>
      </c>
      <c r="CD48" s="23"/>
      <c r="CE48" s="23"/>
      <c r="CF48" s="23"/>
      <c r="CG48" s="23"/>
      <c r="CH48" s="23"/>
      <c r="CI48" s="23"/>
      <c r="CJ48" s="23"/>
      <c r="CK48" s="23">
        <f t="shared" ref="CK48:CL55" si="644">CN48+CQ48</f>
        <v>0</v>
      </c>
      <c r="CL48" s="23">
        <f t="shared" si="644"/>
        <v>0</v>
      </c>
      <c r="CM48" s="23"/>
      <c r="CN48" s="23"/>
      <c r="CO48" s="23"/>
      <c r="CP48" s="23"/>
      <c r="CQ48" s="23"/>
      <c r="CR48" s="23"/>
      <c r="CS48" s="23"/>
      <c r="CT48" s="23">
        <f t="shared" ref="CT48:CU55" si="645">CW48+CZ48</f>
        <v>0</v>
      </c>
      <c r="CU48" s="23">
        <f t="shared" si="645"/>
        <v>0</v>
      </c>
      <c r="CV48" s="23"/>
      <c r="CW48" s="23"/>
      <c r="CX48" s="23"/>
      <c r="CY48" s="23"/>
      <c r="CZ48" s="23"/>
      <c r="DA48" s="23"/>
      <c r="DB48" s="23"/>
      <c r="DC48" s="23">
        <f t="shared" ref="DC48:DD55" si="646">DF48+DI48</f>
        <v>0</v>
      </c>
      <c r="DD48" s="23">
        <f t="shared" si="646"/>
        <v>0</v>
      </c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>
        <f t="shared" ref="DU48:DV55" si="647">DX48+EA48</f>
        <v>0</v>
      </c>
      <c r="DV48" s="23">
        <f t="shared" si="647"/>
        <v>0</v>
      </c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>
        <f>GX48+HA48</f>
        <v>0</v>
      </c>
      <c r="GV48" s="23"/>
      <c r="GW48" s="23"/>
      <c r="GX48" s="23"/>
      <c r="GY48" s="23"/>
      <c r="GZ48" s="23"/>
      <c r="HA48" s="23"/>
      <c r="HB48" s="23"/>
      <c r="HC48" s="23"/>
    </row>
    <row r="49" spans="1:211">
      <c r="A49" s="20" t="s">
        <v>103</v>
      </c>
      <c r="B49" s="23">
        <f t="shared" si="635"/>
        <v>0</v>
      </c>
      <c r="C49" s="23">
        <f t="shared" si="636"/>
        <v>0</v>
      </c>
      <c r="D49" s="23"/>
      <c r="E49" s="23">
        <f t="shared" si="637"/>
        <v>0</v>
      </c>
      <c r="F49" s="23">
        <f t="shared" si="637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>
        <f t="shared" si="638"/>
        <v>0</v>
      </c>
      <c r="U49" s="23">
        <f t="shared" si="638"/>
        <v>0</v>
      </c>
      <c r="V49" s="23"/>
      <c r="W49" s="23"/>
      <c r="X49" s="23"/>
      <c r="Y49" s="23"/>
      <c r="Z49" s="23"/>
      <c r="AA49" s="23"/>
      <c r="AB49" s="23"/>
      <c r="AC49" s="23">
        <f t="shared" si="639"/>
        <v>0</v>
      </c>
      <c r="AD49" s="23">
        <f t="shared" si="639"/>
        <v>0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>
        <f t="shared" si="640"/>
        <v>0</v>
      </c>
      <c r="AP49" s="23">
        <f t="shared" si="640"/>
        <v>0</v>
      </c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>
        <f t="shared" si="641"/>
        <v>0</v>
      </c>
      <c r="BK49" s="23"/>
      <c r="BL49" s="23"/>
      <c r="BM49" s="23"/>
      <c r="BN49" s="23"/>
      <c r="BO49" s="23"/>
      <c r="BP49" s="23"/>
      <c r="BQ49" s="23"/>
      <c r="BR49" s="23"/>
      <c r="BS49" s="23">
        <f t="shared" si="642"/>
        <v>0</v>
      </c>
      <c r="BT49" s="23">
        <f t="shared" si="642"/>
        <v>0</v>
      </c>
      <c r="BU49" s="23"/>
      <c r="BV49" s="23"/>
      <c r="BW49" s="23"/>
      <c r="BX49" s="23"/>
      <c r="BY49" s="23"/>
      <c r="BZ49" s="23"/>
      <c r="CA49" s="23"/>
      <c r="CB49" s="23">
        <f t="shared" si="643"/>
        <v>0</v>
      </c>
      <c r="CC49" s="23">
        <f t="shared" si="643"/>
        <v>0</v>
      </c>
      <c r="CD49" s="23"/>
      <c r="CE49" s="23"/>
      <c r="CF49" s="23"/>
      <c r="CG49" s="23"/>
      <c r="CH49" s="23"/>
      <c r="CI49" s="23"/>
      <c r="CJ49" s="23"/>
      <c r="CK49" s="23">
        <f t="shared" si="644"/>
        <v>0</v>
      </c>
      <c r="CL49" s="23">
        <f t="shared" si="644"/>
        <v>0</v>
      </c>
      <c r="CM49" s="23"/>
      <c r="CN49" s="23"/>
      <c r="CO49" s="23"/>
      <c r="CP49" s="23"/>
      <c r="CQ49" s="23"/>
      <c r="CR49" s="23"/>
      <c r="CS49" s="23"/>
      <c r="CT49" s="23">
        <f t="shared" si="645"/>
        <v>0</v>
      </c>
      <c r="CU49" s="23">
        <f t="shared" si="645"/>
        <v>0</v>
      </c>
      <c r="CV49" s="23"/>
      <c r="CW49" s="23"/>
      <c r="CX49" s="23"/>
      <c r="CY49" s="23"/>
      <c r="CZ49" s="23"/>
      <c r="DA49" s="23"/>
      <c r="DB49" s="23"/>
      <c r="DC49" s="23">
        <f t="shared" si="646"/>
        <v>0</v>
      </c>
      <c r="DD49" s="23">
        <f t="shared" si="646"/>
        <v>0</v>
      </c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>
        <f t="shared" si="647"/>
        <v>0</v>
      </c>
      <c r="DV49" s="23">
        <f t="shared" si="647"/>
        <v>0</v>
      </c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>
        <f t="shared" ref="GU49:GU55" si="648">GX49+HA49</f>
        <v>0</v>
      </c>
      <c r="GV49" s="23"/>
      <c r="GW49" s="23"/>
      <c r="GX49" s="23"/>
      <c r="GY49" s="23"/>
      <c r="GZ49" s="23"/>
      <c r="HA49" s="23"/>
      <c r="HB49" s="23"/>
      <c r="HC49" s="23"/>
    </row>
    <row r="50" spans="1:211">
      <c r="A50" s="20" t="s">
        <v>109</v>
      </c>
      <c r="B50" s="23">
        <f t="shared" si="635"/>
        <v>0</v>
      </c>
      <c r="C50" s="23">
        <f t="shared" si="636"/>
        <v>0</v>
      </c>
      <c r="D50" s="23"/>
      <c r="E50" s="23">
        <f t="shared" si="637"/>
        <v>0</v>
      </c>
      <c r="F50" s="23">
        <f t="shared" si="637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 t="shared" si="638"/>
        <v>0</v>
      </c>
      <c r="U50" s="23">
        <f t="shared" si="638"/>
        <v>0</v>
      </c>
      <c r="V50" s="23"/>
      <c r="W50" s="23"/>
      <c r="X50" s="23"/>
      <c r="Y50" s="23"/>
      <c r="Z50" s="23"/>
      <c r="AA50" s="23"/>
      <c r="AB50" s="23"/>
      <c r="AC50" s="23">
        <f t="shared" si="639"/>
        <v>0</v>
      </c>
      <c r="AD50" s="23">
        <f t="shared" si="639"/>
        <v>0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>
        <f t="shared" si="640"/>
        <v>0</v>
      </c>
      <c r="AP50" s="23">
        <f t="shared" si="640"/>
        <v>0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>
        <f t="shared" si="641"/>
        <v>0</v>
      </c>
      <c r="BK50" s="23"/>
      <c r="BL50" s="23"/>
      <c r="BM50" s="23"/>
      <c r="BN50" s="23"/>
      <c r="BO50" s="23"/>
      <c r="BP50" s="23"/>
      <c r="BQ50" s="23"/>
      <c r="BR50" s="23"/>
      <c r="BS50" s="23">
        <f t="shared" si="642"/>
        <v>0</v>
      </c>
      <c r="BT50" s="23">
        <f t="shared" si="642"/>
        <v>0</v>
      </c>
      <c r="BU50" s="23"/>
      <c r="BV50" s="23"/>
      <c r="BW50" s="23"/>
      <c r="BX50" s="23"/>
      <c r="BY50" s="23"/>
      <c r="BZ50" s="23"/>
      <c r="CA50" s="23"/>
      <c r="CB50" s="23">
        <f t="shared" si="643"/>
        <v>0</v>
      </c>
      <c r="CC50" s="23">
        <f t="shared" si="643"/>
        <v>0</v>
      </c>
      <c r="CD50" s="23"/>
      <c r="CE50" s="23"/>
      <c r="CF50" s="23"/>
      <c r="CG50" s="23"/>
      <c r="CH50" s="23"/>
      <c r="CI50" s="23"/>
      <c r="CJ50" s="23"/>
      <c r="CK50" s="23">
        <f t="shared" si="644"/>
        <v>0</v>
      </c>
      <c r="CL50" s="23">
        <f t="shared" si="644"/>
        <v>0</v>
      </c>
      <c r="CM50" s="23"/>
      <c r="CN50" s="23"/>
      <c r="CO50" s="23"/>
      <c r="CP50" s="23"/>
      <c r="CQ50" s="23"/>
      <c r="CR50" s="23"/>
      <c r="CS50" s="23"/>
      <c r="CT50" s="23">
        <f t="shared" si="645"/>
        <v>0</v>
      </c>
      <c r="CU50" s="23">
        <f t="shared" si="645"/>
        <v>0</v>
      </c>
      <c r="CV50" s="23"/>
      <c r="CW50" s="23"/>
      <c r="CX50" s="23"/>
      <c r="CY50" s="23"/>
      <c r="CZ50" s="23"/>
      <c r="DA50" s="23"/>
      <c r="DB50" s="23"/>
      <c r="DC50" s="23">
        <f t="shared" si="646"/>
        <v>0</v>
      </c>
      <c r="DD50" s="23">
        <f t="shared" si="646"/>
        <v>0</v>
      </c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>
        <f t="shared" si="647"/>
        <v>0</v>
      </c>
      <c r="DV50" s="23">
        <f t="shared" si="647"/>
        <v>0</v>
      </c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>
        <f t="shared" si="648"/>
        <v>0</v>
      </c>
      <c r="GV50" s="23"/>
      <c r="GW50" s="23"/>
      <c r="GX50" s="23"/>
      <c r="GY50" s="23"/>
      <c r="GZ50" s="23"/>
      <c r="HA50" s="23"/>
      <c r="HB50" s="23"/>
      <c r="HC50" s="23"/>
    </row>
    <row r="51" spans="1:211" ht="19.5" customHeight="1">
      <c r="A51" s="20" t="s">
        <v>112</v>
      </c>
      <c r="B51" s="23">
        <f t="shared" si="635"/>
        <v>385.35599999999999</v>
      </c>
      <c r="C51" s="23">
        <f t="shared" si="636"/>
        <v>0</v>
      </c>
      <c r="D51" s="23">
        <f t="shared" si="275"/>
        <v>0</v>
      </c>
      <c r="E51" s="23">
        <f t="shared" si="637"/>
        <v>0</v>
      </c>
      <c r="F51" s="23">
        <f t="shared" si="637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>
        <f t="shared" si="638"/>
        <v>0</v>
      </c>
      <c r="U51" s="23">
        <f t="shared" si="638"/>
        <v>0</v>
      </c>
      <c r="V51" s="23"/>
      <c r="W51" s="23"/>
      <c r="X51" s="23"/>
      <c r="Y51" s="23"/>
      <c r="Z51" s="23"/>
      <c r="AA51" s="23"/>
      <c r="AB51" s="23"/>
      <c r="AC51" s="23">
        <f t="shared" si="639"/>
        <v>0</v>
      </c>
      <c r="AD51" s="23">
        <f t="shared" si="639"/>
        <v>0</v>
      </c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>
        <f t="shared" si="640"/>
        <v>0</v>
      </c>
      <c r="AP51" s="23">
        <f t="shared" si="640"/>
        <v>0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>
        <f t="shared" si="641"/>
        <v>385.35599999999999</v>
      </c>
      <c r="BK51" s="23">
        <f t="shared" si="641"/>
        <v>0</v>
      </c>
      <c r="BL51" s="23">
        <f t="shared" ref="BL51" si="649">BK51/BJ51*100</f>
        <v>0</v>
      </c>
      <c r="BM51" s="23"/>
      <c r="BN51" s="23"/>
      <c r="BO51" s="23"/>
      <c r="BP51" s="23">
        <v>385.35599999999999</v>
      </c>
      <c r="BQ51" s="23">
        <v>0</v>
      </c>
      <c r="BR51" s="23">
        <f>BQ51/BP51*100</f>
        <v>0</v>
      </c>
      <c r="BS51" s="23">
        <f t="shared" si="642"/>
        <v>0</v>
      </c>
      <c r="BT51" s="23">
        <f t="shared" si="642"/>
        <v>0</v>
      </c>
      <c r="BU51" s="23"/>
      <c r="BV51" s="23"/>
      <c r="BW51" s="23"/>
      <c r="BX51" s="23"/>
      <c r="BY51" s="23"/>
      <c r="BZ51" s="23"/>
      <c r="CA51" s="23"/>
      <c r="CB51" s="23">
        <f t="shared" si="643"/>
        <v>0</v>
      </c>
      <c r="CC51" s="23">
        <f t="shared" si="643"/>
        <v>0</v>
      </c>
      <c r="CD51" s="23"/>
      <c r="CE51" s="23"/>
      <c r="CF51" s="23"/>
      <c r="CG51" s="23"/>
      <c r="CH51" s="23"/>
      <c r="CI51" s="23"/>
      <c r="CJ51" s="23"/>
      <c r="CK51" s="23">
        <f t="shared" si="644"/>
        <v>0</v>
      </c>
      <c r="CL51" s="23">
        <f t="shared" si="644"/>
        <v>0</v>
      </c>
      <c r="CM51" s="23"/>
      <c r="CN51" s="23"/>
      <c r="CO51" s="23"/>
      <c r="CP51" s="23"/>
      <c r="CQ51" s="23"/>
      <c r="CR51" s="23"/>
      <c r="CS51" s="23"/>
      <c r="CT51" s="23">
        <f t="shared" si="645"/>
        <v>0</v>
      </c>
      <c r="CU51" s="23">
        <f t="shared" si="645"/>
        <v>0</v>
      </c>
      <c r="CV51" s="23"/>
      <c r="CW51" s="23"/>
      <c r="CX51" s="23"/>
      <c r="CY51" s="23"/>
      <c r="CZ51" s="23"/>
      <c r="DA51" s="23"/>
      <c r="DB51" s="23"/>
      <c r="DC51" s="23">
        <f t="shared" si="646"/>
        <v>0</v>
      </c>
      <c r="DD51" s="23">
        <f t="shared" si="646"/>
        <v>0</v>
      </c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>
        <f t="shared" si="647"/>
        <v>0</v>
      </c>
      <c r="DV51" s="23">
        <f t="shared" si="647"/>
        <v>0</v>
      </c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>
        <f t="shared" si="648"/>
        <v>0</v>
      </c>
      <c r="GV51" s="23"/>
      <c r="GW51" s="23"/>
      <c r="GX51" s="23"/>
      <c r="GY51" s="23"/>
      <c r="GZ51" s="23"/>
      <c r="HA51" s="23"/>
      <c r="HB51" s="23"/>
      <c r="HC51" s="23"/>
    </row>
    <row r="52" spans="1:211">
      <c r="A52" s="20" t="s">
        <v>43</v>
      </c>
      <c r="B52" s="23">
        <f t="shared" si="635"/>
        <v>23368.511979999999</v>
      </c>
      <c r="C52" s="23">
        <f t="shared" si="636"/>
        <v>0</v>
      </c>
      <c r="D52" s="23">
        <f t="shared" si="275"/>
        <v>0</v>
      </c>
      <c r="E52" s="23">
        <f t="shared" si="637"/>
        <v>0</v>
      </c>
      <c r="F52" s="23">
        <f t="shared" si="637"/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f t="shared" si="638"/>
        <v>0</v>
      </c>
      <c r="U52" s="23">
        <f t="shared" si="638"/>
        <v>0</v>
      </c>
      <c r="V52" s="23"/>
      <c r="W52" s="23"/>
      <c r="X52" s="23"/>
      <c r="Y52" s="23"/>
      <c r="Z52" s="23"/>
      <c r="AA52" s="23"/>
      <c r="AB52" s="23"/>
      <c r="AC52" s="23">
        <f t="shared" si="639"/>
        <v>0</v>
      </c>
      <c r="AD52" s="23">
        <f t="shared" si="639"/>
        <v>0</v>
      </c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>
        <f t="shared" si="640"/>
        <v>0</v>
      </c>
      <c r="AP52" s="23">
        <f t="shared" si="640"/>
        <v>0</v>
      </c>
      <c r="AQ52" s="23"/>
      <c r="AR52" s="23"/>
      <c r="AS52" s="23"/>
      <c r="AT52" s="23"/>
      <c r="AU52" s="23"/>
      <c r="AV52" s="23"/>
      <c r="AW52" s="23"/>
      <c r="AX52" s="23">
        <f t="shared" ref="AX52:AY53" si="650">BA52+BD52</f>
        <v>1507.00998</v>
      </c>
      <c r="AY52" s="23">
        <f t="shared" si="650"/>
        <v>0</v>
      </c>
      <c r="AZ52" s="23">
        <f t="shared" si="576"/>
        <v>0</v>
      </c>
      <c r="BA52" s="23">
        <v>1476.86977</v>
      </c>
      <c r="BB52" s="23">
        <v>0</v>
      </c>
      <c r="BC52" s="23">
        <f t="shared" si="578"/>
        <v>0</v>
      </c>
      <c r="BD52" s="23">
        <v>30.14021</v>
      </c>
      <c r="BE52" s="23">
        <v>0</v>
      </c>
      <c r="BF52" s="23">
        <f t="shared" si="580"/>
        <v>0</v>
      </c>
      <c r="BG52" s="23"/>
      <c r="BH52" s="23"/>
      <c r="BI52" s="23"/>
      <c r="BJ52" s="23">
        <f t="shared" si="641"/>
        <v>0</v>
      </c>
      <c r="BK52" s="23"/>
      <c r="BL52" s="23"/>
      <c r="BM52" s="23"/>
      <c r="BN52" s="23"/>
      <c r="BO52" s="23"/>
      <c r="BP52" s="23"/>
      <c r="BQ52" s="23"/>
      <c r="BR52" s="23"/>
      <c r="BS52" s="23">
        <f t="shared" si="642"/>
        <v>0</v>
      </c>
      <c r="BT52" s="23">
        <f t="shared" si="642"/>
        <v>0</v>
      </c>
      <c r="BU52" s="23"/>
      <c r="BV52" s="23"/>
      <c r="BW52" s="23"/>
      <c r="BX52" s="23"/>
      <c r="BY52" s="23"/>
      <c r="BZ52" s="23"/>
      <c r="CA52" s="23"/>
      <c r="CB52" s="23">
        <f t="shared" si="643"/>
        <v>0</v>
      </c>
      <c r="CC52" s="23">
        <f t="shared" si="643"/>
        <v>0</v>
      </c>
      <c r="CD52" s="23"/>
      <c r="CE52" s="23"/>
      <c r="CF52" s="23"/>
      <c r="CG52" s="23"/>
      <c r="CH52" s="23"/>
      <c r="CI52" s="23"/>
      <c r="CJ52" s="23"/>
      <c r="CK52" s="23">
        <f t="shared" si="644"/>
        <v>0</v>
      </c>
      <c r="CL52" s="23">
        <f t="shared" si="644"/>
        <v>0</v>
      </c>
      <c r="CM52" s="23"/>
      <c r="CN52" s="23"/>
      <c r="CO52" s="23"/>
      <c r="CP52" s="23"/>
      <c r="CQ52" s="23"/>
      <c r="CR52" s="23"/>
      <c r="CS52" s="23"/>
      <c r="CT52" s="23">
        <f t="shared" si="645"/>
        <v>0</v>
      </c>
      <c r="CU52" s="23">
        <f t="shared" si="645"/>
        <v>0</v>
      </c>
      <c r="CV52" s="23"/>
      <c r="CW52" s="23"/>
      <c r="CX52" s="23"/>
      <c r="CY52" s="23"/>
      <c r="CZ52" s="23"/>
      <c r="DA52" s="23"/>
      <c r="DB52" s="23"/>
      <c r="DC52" s="23">
        <f t="shared" si="646"/>
        <v>0</v>
      </c>
      <c r="DD52" s="23">
        <f t="shared" si="646"/>
        <v>0</v>
      </c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>
        <v>21861.502</v>
      </c>
      <c r="DP52" s="23">
        <v>0</v>
      </c>
      <c r="DQ52" s="23">
        <f>DP52/DO52*100</f>
        <v>0</v>
      </c>
      <c r="DR52" s="23"/>
      <c r="DS52" s="23"/>
      <c r="DT52" s="23"/>
      <c r="DU52" s="23">
        <f t="shared" si="647"/>
        <v>0</v>
      </c>
      <c r="DV52" s="23">
        <f t="shared" si="647"/>
        <v>0</v>
      </c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>
        <f t="shared" si="648"/>
        <v>0</v>
      </c>
      <c r="GV52" s="23"/>
      <c r="GW52" s="23"/>
      <c r="GX52" s="23"/>
      <c r="GY52" s="23"/>
      <c r="GZ52" s="23"/>
      <c r="HA52" s="23"/>
      <c r="HB52" s="23"/>
      <c r="HC52" s="23"/>
    </row>
    <row r="53" spans="1:211">
      <c r="A53" s="20" t="s">
        <v>41</v>
      </c>
      <c r="B53" s="23">
        <f t="shared" si="635"/>
        <v>1351.6356700000001</v>
      </c>
      <c r="C53" s="23">
        <f t="shared" si="636"/>
        <v>0</v>
      </c>
      <c r="D53" s="23">
        <f t="shared" si="275"/>
        <v>0</v>
      </c>
      <c r="E53" s="23">
        <f t="shared" si="637"/>
        <v>0</v>
      </c>
      <c r="F53" s="23">
        <f t="shared" si="637"/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>
        <f t="shared" si="638"/>
        <v>0</v>
      </c>
      <c r="U53" s="23">
        <f t="shared" si="638"/>
        <v>0</v>
      </c>
      <c r="V53" s="23"/>
      <c r="W53" s="23"/>
      <c r="X53" s="23"/>
      <c r="Y53" s="23"/>
      <c r="Z53" s="23"/>
      <c r="AA53" s="23"/>
      <c r="AB53" s="23"/>
      <c r="AC53" s="23">
        <f t="shared" si="639"/>
        <v>0</v>
      </c>
      <c r="AD53" s="23">
        <f t="shared" si="639"/>
        <v>0</v>
      </c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>
        <f t="shared" si="640"/>
        <v>0</v>
      </c>
      <c r="AP53" s="23">
        <f t="shared" si="640"/>
        <v>0</v>
      </c>
      <c r="AQ53" s="23"/>
      <c r="AR53" s="23"/>
      <c r="AS53" s="23"/>
      <c r="AT53" s="23"/>
      <c r="AU53" s="23"/>
      <c r="AV53" s="23"/>
      <c r="AW53" s="23"/>
      <c r="AX53" s="23">
        <f t="shared" si="650"/>
        <v>351.63567</v>
      </c>
      <c r="AY53" s="23">
        <f t="shared" si="650"/>
        <v>0</v>
      </c>
      <c r="AZ53" s="23">
        <f t="shared" si="576"/>
        <v>0</v>
      </c>
      <c r="BA53" s="23">
        <v>344.60295000000002</v>
      </c>
      <c r="BB53" s="23">
        <v>0</v>
      </c>
      <c r="BC53" s="23">
        <f t="shared" si="578"/>
        <v>0</v>
      </c>
      <c r="BD53" s="23">
        <v>7.0327200000000003</v>
      </c>
      <c r="BE53" s="23">
        <v>0</v>
      </c>
      <c r="BF53" s="23">
        <f t="shared" si="580"/>
        <v>0</v>
      </c>
      <c r="BG53" s="23"/>
      <c r="BH53" s="23"/>
      <c r="BI53" s="23"/>
      <c r="BJ53" s="23">
        <f t="shared" si="641"/>
        <v>0</v>
      </c>
      <c r="BK53" s="23"/>
      <c r="BL53" s="23"/>
      <c r="BM53" s="23"/>
      <c r="BN53" s="23"/>
      <c r="BO53" s="23"/>
      <c r="BP53" s="23"/>
      <c r="BQ53" s="23"/>
      <c r="BR53" s="23"/>
      <c r="BS53" s="23">
        <f t="shared" si="642"/>
        <v>0</v>
      </c>
      <c r="BT53" s="23">
        <f t="shared" si="642"/>
        <v>0</v>
      </c>
      <c r="BU53" s="23"/>
      <c r="BV53" s="23"/>
      <c r="BW53" s="23"/>
      <c r="BX53" s="23"/>
      <c r="BY53" s="23"/>
      <c r="BZ53" s="23"/>
      <c r="CA53" s="23"/>
      <c r="CB53" s="23">
        <f t="shared" si="643"/>
        <v>0</v>
      </c>
      <c r="CC53" s="23">
        <f t="shared" si="643"/>
        <v>0</v>
      </c>
      <c r="CD53" s="23"/>
      <c r="CE53" s="23"/>
      <c r="CF53" s="23"/>
      <c r="CG53" s="23"/>
      <c r="CH53" s="23"/>
      <c r="CI53" s="23"/>
      <c r="CJ53" s="23"/>
      <c r="CK53" s="23">
        <f t="shared" si="644"/>
        <v>0</v>
      </c>
      <c r="CL53" s="23">
        <f t="shared" si="644"/>
        <v>0</v>
      </c>
      <c r="CM53" s="23"/>
      <c r="CN53" s="23"/>
      <c r="CO53" s="23"/>
      <c r="CP53" s="23"/>
      <c r="CQ53" s="23"/>
      <c r="CR53" s="23"/>
      <c r="CS53" s="23"/>
      <c r="CT53" s="23">
        <f t="shared" si="645"/>
        <v>0</v>
      </c>
      <c r="CU53" s="23">
        <f t="shared" si="645"/>
        <v>0</v>
      </c>
      <c r="CV53" s="23"/>
      <c r="CW53" s="23"/>
      <c r="CX53" s="23"/>
      <c r="CY53" s="23"/>
      <c r="CZ53" s="23"/>
      <c r="DA53" s="23"/>
      <c r="DB53" s="23"/>
      <c r="DC53" s="23">
        <f t="shared" si="646"/>
        <v>0</v>
      </c>
      <c r="DD53" s="23">
        <f t="shared" si="646"/>
        <v>0</v>
      </c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>
        <v>1000</v>
      </c>
      <c r="DP53" s="23">
        <v>0</v>
      </c>
      <c r="DQ53" s="23">
        <f>DP53/DO53*100</f>
        <v>0</v>
      </c>
      <c r="DR53" s="23"/>
      <c r="DS53" s="23"/>
      <c r="DT53" s="23"/>
      <c r="DU53" s="23">
        <f t="shared" si="647"/>
        <v>0</v>
      </c>
      <c r="DV53" s="23">
        <f t="shared" si="647"/>
        <v>0</v>
      </c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>
        <f t="shared" si="648"/>
        <v>0</v>
      </c>
      <c r="GV53" s="23"/>
      <c r="GW53" s="23"/>
      <c r="GX53" s="23"/>
      <c r="GY53" s="23"/>
      <c r="GZ53" s="23"/>
      <c r="HA53" s="23"/>
      <c r="HB53" s="23"/>
      <c r="HC53" s="23"/>
    </row>
    <row r="54" spans="1:211">
      <c r="A54" s="20" t="s">
        <v>122</v>
      </c>
      <c r="B54" s="23">
        <f t="shared" si="635"/>
        <v>538.74469999999997</v>
      </c>
      <c r="C54" s="23">
        <f t="shared" si="636"/>
        <v>0</v>
      </c>
      <c r="D54" s="23">
        <f t="shared" si="275"/>
        <v>0</v>
      </c>
      <c r="E54" s="23">
        <f t="shared" si="637"/>
        <v>0</v>
      </c>
      <c r="F54" s="23">
        <f t="shared" si="637"/>
        <v>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>
        <f t="shared" si="638"/>
        <v>0</v>
      </c>
      <c r="U54" s="23">
        <f t="shared" si="638"/>
        <v>0</v>
      </c>
      <c r="V54" s="23"/>
      <c r="W54" s="23"/>
      <c r="X54" s="23"/>
      <c r="Y54" s="23"/>
      <c r="Z54" s="23"/>
      <c r="AA54" s="23"/>
      <c r="AB54" s="23"/>
      <c r="AC54" s="23">
        <f t="shared" si="639"/>
        <v>0</v>
      </c>
      <c r="AD54" s="23">
        <f t="shared" si="639"/>
        <v>0</v>
      </c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>
        <f t="shared" si="640"/>
        <v>0</v>
      </c>
      <c r="AP54" s="23">
        <f t="shared" si="640"/>
        <v>0</v>
      </c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>
        <f t="shared" si="641"/>
        <v>538.74469999999997</v>
      </c>
      <c r="BK54" s="23">
        <f>BN54+BQ54</f>
        <v>0</v>
      </c>
      <c r="BL54" s="23">
        <f>BK54/BJ54*100</f>
        <v>0</v>
      </c>
      <c r="BM54" s="23">
        <v>538.74469999999997</v>
      </c>
      <c r="BN54" s="23">
        <v>0</v>
      </c>
      <c r="BO54" s="23">
        <f>BN54/BM54*100</f>
        <v>0</v>
      </c>
      <c r="BP54" s="23"/>
      <c r="BQ54" s="23"/>
      <c r="BR54" s="23"/>
      <c r="BS54" s="23">
        <f t="shared" si="642"/>
        <v>0</v>
      </c>
      <c r="BT54" s="23">
        <f t="shared" si="642"/>
        <v>0</v>
      </c>
      <c r="BU54" s="23"/>
      <c r="BV54" s="23"/>
      <c r="BW54" s="23"/>
      <c r="BX54" s="23"/>
      <c r="BY54" s="23"/>
      <c r="BZ54" s="23"/>
      <c r="CA54" s="23"/>
      <c r="CB54" s="23">
        <f t="shared" si="643"/>
        <v>0</v>
      </c>
      <c r="CC54" s="23">
        <f t="shared" si="643"/>
        <v>0</v>
      </c>
      <c r="CD54" s="23"/>
      <c r="CE54" s="23"/>
      <c r="CF54" s="23"/>
      <c r="CG54" s="23"/>
      <c r="CH54" s="23"/>
      <c r="CI54" s="23"/>
      <c r="CJ54" s="23"/>
      <c r="CK54" s="23">
        <f t="shared" si="644"/>
        <v>0</v>
      </c>
      <c r="CL54" s="23">
        <f t="shared" si="644"/>
        <v>0</v>
      </c>
      <c r="CM54" s="23"/>
      <c r="CN54" s="23"/>
      <c r="CO54" s="23"/>
      <c r="CP54" s="23"/>
      <c r="CQ54" s="23"/>
      <c r="CR54" s="23"/>
      <c r="CS54" s="23"/>
      <c r="CT54" s="23">
        <f t="shared" si="645"/>
        <v>0</v>
      </c>
      <c r="CU54" s="23">
        <f t="shared" si="645"/>
        <v>0</v>
      </c>
      <c r="CV54" s="23"/>
      <c r="CW54" s="23"/>
      <c r="CX54" s="23"/>
      <c r="CY54" s="23"/>
      <c r="CZ54" s="23"/>
      <c r="DA54" s="23"/>
      <c r="DB54" s="23"/>
      <c r="DC54" s="23">
        <f t="shared" si="646"/>
        <v>0</v>
      </c>
      <c r="DD54" s="23">
        <f t="shared" si="646"/>
        <v>0</v>
      </c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>
        <f t="shared" si="647"/>
        <v>0</v>
      </c>
      <c r="DV54" s="23">
        <f t="shared" si="647"/>
        <v>0</v>
      </c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>
        <f t="shared" si="648"/>
        <v>0</v>
      </c>
      <c r="GV54" s="23"/>
      <c r="GW54" s="23"/>
      <c r="GX54" s="23"/>
      <c r="GY54" s="23"/>
      <c r="GZ54" s="23"/>
      <c r="HA54" s="23"/>
      <c r="HB54" s="23"/>
      <c r="HC54" s="23"/>
    </row>
    <row r="55" spans="1:211">
      <c r="A55" s="20" t="s">
        <v>81</v>
      </c>
      <c r="B55" s="23">
        <f t="shared" si="635"/>
        <v>0</v>
      </c>
      <c r="C55" s="23">
        <f t="shared" si="636"/>
        <v>0</v>
      </c>
      <c r="D55" s="23"/>
      <c r="E55" s="23">
        <f t="shared" si="637"/>
        <v>0</v>
      </c>
      <c r="F55" s="23">
        <f t="shared" si="637"/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>
        <f t="shared" si="638"/>
        <v>0</v>
      </c>
      <c r="U55" s="23">
        <f t="shared" si="638"/>
        <v>0</v>
      </c>
      <c r="V55" s="23"/>
      <c r="W55" s="23"/>
      <c r="X55" s="23"/>
      <c r="Y55" s="23"/>
      <c r="Z55" s="23"/>
      <c r="AA55" s="23"/>
      <c r="AB55" s="23"/>
      <c r="AC55" s="23">
        <f t="shared" si="639"/>
        <v>0</v>
      </c>
      <c r="AD55" s="23">
        <f t="shared" si="639"/>
        <v>0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>
        <f t="shared" si="640"/>
        <v>0</v>
      </c>
      <c r="AP55" s="23">
        <f t="shared" si="640"/>
        <v>0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>
        <f t="shared" si="641"/>
        <v>0</v>
      </c>
      <c r="BK55" s="23"/>
      <c r="BL55" s="23"/>
      <c r="BM55" s="23"/>
      <c r="BN55" s="23"/>
      <c r="BO55" s="23"/>
      <c r="BP55" s="23"/>
      <c r="BQ55" s="23"/>
      <c r="BR55" s="23"/>
      <c r="BS55" s="23">
        <f t="shared" si="642"/>
        <v>0</v>
      </c>
      <c r="BT55" s="23">
        <f t="shared" si="642"/>
        <v>0</v>
      </c>
      <c r="BU55" s="23"/>
      <c r="BV55" s="23"/>
      <c r="BW55" s="23"/>
      <c r="BX55" s="23"/>
      <c r="BY55" s="23"/>
      <c r="BZ55" s="23"/>
      <c r="CA55" s="23"/>
      <c r="CB55" s="23">
        <f t="shared" si="643"/>
        <v>0</v>
      </c>
      <c r="CC55" s="23">
        <f t="shared" si="643"/>
        <v>0</v>
      </c>
      <c r="CD55" s="23"/>
      <c r="CE55" s="23"/>
      <c r="CF55" s="23"/>
      <c r="CG55" s="23"/>
      <c r="CH55" s="23"/>
      <c r="CI55" s="23"/>
      <c r="CJ55" s="23"/>
      <c r="CK55" s="23">
        <f t="shared" si="644"/>
        <v>0</v>
      </c>
      <c r="CL55" s="23">
        <f t="shared" si="644"/>
        <v>0</v>
      </c>
      <c r="CM55" s="23"/>
      <c r="CN55" s="23"/>
      <c r="CO55" s="23"/>
      <c r="CP55" s="23"/>
      <c r="CQ55" s="23"/>
      <c r="CR55" s="23"/>
      <c r="CS55" s="23"/>
      <c r="CT55" s="23">
        <f t="shared" si="645"/>
        <v>0</v>
      </c>
      <c r="CU55" s="23">
        <f t="shared" si="645"/>
        <v>0</v>
      </c>
      <c r="CV55" s="23"/>
      <c r="CW55" s="23"/>
      <c r="CX55" s="23"/>
      <c r="CY55" s="23"/>
      <c r="CZ55" s="23"/>
      <c r="DA55" s="23"/>
      <c r="DB55" s="23"/>
      <c r="DC55" s="23">
        <f t="shared" si="646"/>
        <v>0</v>
      </c>
      <c r="DD55" s="23">
        <f t="shared" si="646"/>
        <v>0</v>
      </c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>
        <f t="shared" si="647"/>
        <v>0</v>
      </c>
      <c r="DV55" s="23">
        <f t="shared" si="647"/>
        <v>0</v>
      </c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>
        <f t="shared" si="648"/>
        <v>0</v>
      </c>
      <c r="GV55" s="23"/>
      <c r="GW55" s="23"/>
      <c r="GX55" s="23"/>
      <c r="GY55" s="23"/>
      <c r="GZ55" s="23"/>
      <c r="HA55" s="23"/>
      <c r="HB55" s="23"/>
      <c r="HC55" s="23"/>
    </row>
    <row r="56" spans="1:211" s="61" customFormat="1">
      <c r="A56" s="22" t="s">
        <v>182</v>
      </c>
      <c r="B56" s="24">
        <f t="shared" ref="B56:C56" si="651">B57+B58</f>
        <v>81079.203030000004</v>
      </c>
      <c r="C56" s="24">
        <f t="shared" si="651"/>
        <v>24404.334420000003</v>
      </c>
      <c r="D56" s="24">
        <f t="shared" ref="D56:D63" si="652">C56/B56*100</f>
        <v>30.099376298716439</v>
      </c>
      <c r="E56" s="24">
        <f>E57+E58</f>
        <v>583.80189000000007</v>
      </c>
      <c r="F56" s="24">
        <f>F57+F58</f>
        <v>583.80189000000007</v>
      </c>
      <c r="G56" s="24">
        <f t="shared" ref="G56" si="653">F56/E56*100</f>
        <v>100</v>
      </c>
      <c r="H56" s="24">
        <f t="shared" ref="H56:I56" si="654">H57+H58</f>
        <v>577.96387000000004</v>
      </c>
      <c r="I56" s="24">
        <f t="shared" si="654"/>
        <v>577.96387000000004</v>
      </c>
      <c r="J56" s="24">
        <f t="shared" ref="J56" si="655">I56/H56*100</f>
        <v>100</v>
      </c>
      <c r="K56" s="24">
        <f t="shared" ref="K56:L56" si="656">K57+K58</f>
        <v>5.8380200000000002</v>
      </c>
      <c r="L56" s="24">
        <f t="shared" si="656"/>
        <v>5.8380200000000002</v>
      </c>
      <c r="M56" s="24">
        <f t="shared" ref="M56" si="657">L56/K56*100</f>
        <v>100</v>
      </c>
      <c r="N56" s="24">
        <f t="shared" ref="N56:O56" si="658">N57+N58</f>
        <v>363.9</v>
      </c>
      <c r="O56" s="24">
        <f t="shared" si="658"/>
        <v>363.88812000000001</v>
      </c>
      <c r="P56" s="24">
        <f t="shared" ref="P56" si="659">O56/N56*100</f>
        <v>99.996735366859042</v>
      </c>
      <c r="Q56" s="24">
        <f t="shared" ref="Q56:R56" si="660">Q57+Q58</f>
        <v>4160.1000000000004</v>
      </c>
      <c r="R56" s="24">
        <f t="shared" si="660"/>
        <v>4160.1000000000004</v>
      </c>
      <c r="S56" s="24">
        <f t="shared" ref="S56" si="661">R56/Q56*100</f>
        <v>100</v>
      </c>
      <c r="T56" s="24">
        <f t="shared" ref="T56:U56" si="662">T57+T58</f>
        <v>15536.97243</v>
      </c>
      <c r="U56" s="24">
        <f t="shared" si="662"/>
        <v>8788.5132300000005</v>
      </c>
      <c r="V56" s="24">
        <f t="shared" ref="V56" si="663">U56/T56*100</f>
        <v>56.565159458160927</v>
      </c>
      <c r="W56" s="24">
        <f t="shared" ref="W56:X56" si="664">W57+W58</f>
        <v>10931.61558</v>
      </c>
      <c r="X56" s="24">
        <f t="shared" si="664"/>
        <v>6183.4857899999997</v>
      </c>
      <c r="Y56" s="24">
        <f t="shared" ref="Y56" si="665">X56/W56*100</f>
        <v>56.5651595113995</v>
      </c>
      <c r="Z56" s="24">
        <f t="shared" ref="Z56:AA56" si="666">Z57+Z58</f>
        <v>4605.3568500000001</v>
      </c>
      <c r="AA56" s="24">
        <f t="shared" si="666"/>
        <v>2605.0274399999998</v>
      </c>
      <c r="AB56" s="24">
        <f t="shared" ref="AB56" si="667">AA56/Z56*100</f>
        <v>56.565159331789886</v>
      </c>
      <c r="AC56" s="24">
        <f t="shared" ref="AC56:AD56" si="668">AC57+AC58</f>
        <v>0</v>
      </c>
      <c r="AD56" s="24">
        <f t="shared" si="668"/>
        <v>0</v>
      </c>
      <c r="AE56" s="23"/>
      <c r="AF56" s="24">
        <f t="shared" ref="AF56:AG56" si="669">AF57+AF58</f>
        <v>0</v>
      </c>
      <c r="AG56" s="24">
        <f t="shared" si="669"/>
        <v>0</v>
      </c>
      <c r="AH56" s="23"/>
      <c r="AI56" s="24">
        <f t="shared" ref="AI56:AJ56" si="670">AI57+AI58</f>
        <v>0</v>
      </c>
      <c r="AJ56" s="24">
        <f t="shared" si="670"/>
        <v>0</v>
      </c>
      <c r="AK56" s="23"/>
      <c r="AL56" s="24">
        <f t="shared" ref="AL56:AM56" si="671">AL57+AL58</f>
        <v>0</v>
      </c>
      <c r="AM56" s="24">
        <f t="shared" si="671"/>
        <v>0</v>
      </c>
      <c r="AN56" s="23"/>
      <c r="AO56" s="24">
        <f t="shared" ref="AO56:AP56" si="672">AO57+AO58</f>
        <v>0</v>
      </c>
      <c r="AP56" s="24">
        <f t="shared" si="672"/>
        <v>0</v>
      </c>
      <c r="AQ56" s="23"/>
      <c r="AR56" s="24">
        <f t="shared" ref="AR56:AS56" si="673">AR57+AR58</f>
        <v>0</v>
      </c>
      <c r="AS56" s="24">
        <f t="shared" si="673"/>
        <v>0</v>
      </c>
      <c r="AT56" s="23"/>
      <c r="AU56" s="24">
        <f t="shared" ref="AU56:AV56" si="674">AU57+AU58</f>
        <v>0</v>
      </c>
      <c r="AV56" s="24">
        <f t="shared" si="674"/>
        <v>0</v>
      </c>
      <c r="AW56" s="23"/>
      <c r="AX56" s="24">
        <f t="shared" ref="AX56:AY56" si="675">AX57+AX58</f>
        <v>3315.4219600000001</v>
      </c>
      <c r="AY56" s="24">
        <f t="shared" si="675"/>
        <v>0</v>
      </c>
      <c r="AZ56" s="24">
        <f t="shared" ref="AZ56" si="676">AY56/AX56*100</f>
        <v>0</v>
      </c>
      <c r="BA56" s="24">
        <f t="shared" ref="BA56:BB56" si="677">BA57+BA58</f>
        <v>3249.1134999999999</v>
      </c>
      <c r="BB56" s="24">
        <f t="shared" si="677"/>
        <v>0</v>
      </c>
      <c r="BC56" s="24">
        <f t="shared" ref="BC56" si="678">BB56/BA56*100</f>
        <v>0</v>
      </c>
      <c r="BD56" s="24">
        <f t="shared" ref="BD56:BE56" si="679">BD57+BD58</f>
        <v>66.308459999999997</v>
      </c>
      <c r="BE56" s="24">
        <f t="shared" si="679"/>
        <v>0</v>
      </c>
      <c r="BF56" s="24">
        <f t="shared" ref="BF56" si="680">BE56/BD56*100</f>
        <v>0</v>
      </c>
      <c r="BG56" s="24">
        <f t="shared" ref="BG56:BH56" si="681">BG57+BG58</f>
        <v>41.62</v>
      </c>
      <c r="BH56" s="24">
        <f t="shared" si="681"/>
        <v>41.62</v>
      </c>
      <c r="BI56" s="24">
        <f>BH56/BG56*100</f>
        <v>100</v>
      </c>
      <c r="BJ56" s="24">
        <f t="shared" ref="BJ56:BK56" si="682">BJ57+BJ58</f>
        <v>421.63</v>
      </c>
      <c r="BK56" s="24">
        <f t="shared" si="682"/>
        <v>0</v>
      </c>
      <c r="BL56" s="24">
        <f t="shared" ref="BL56" si="683">BK56/BJ56*100</f>
        <v>0</v>
      </c>
      <c r="BM56" s="24">
        <f t="shared" ref="BM56" si="684">BM57+BM58</f>
        <v>421.63</v>
      </c>
      <c r="BN56" s="24">
        <f t="shared" ref="BN56" si="685">BN57+BN58</f>
        <v>0</v>
      </c>
      <c r="BO56" s="24">
        <f t="shared" ref="BO56" si="686">BN56/BM56*100</f>
        <v>0</v>
      </c>
      <c r="BP56" s="24">
        <f t="shared" ref="BP56:BQ56" si="687">BP57+BP58</f>
        <v>0</v>
      </c>
      <c r="BQ56" s="24">
        <f t="shared" si="687"/>
        <v>0</v>
      </c>
      <c r="BR56" s="24"/>
      <c r="BS56" s="24">
        <f t="shared" ref="BS56:BT56" si="688">BS57+BS58</f>
        <v>17520.189000000002</v>
      </c>
      <c r="BT56" s="24">
        <f t="shared" si="688"/>
        <v>3207.3</v>
      </c>
      <c r="BU56" s="24">
        <f>BT56/BS56*100</f>
        <v>18.306309366868131</v>
      </c>
      <c r="BV56" s="24">
        <f t="shared" ref="BV56:BW56" si="689">BV57+BV58</f>
        <v>17169.785220000002</v>
      </c>
      <c r="BW56" s="24">
        <f t="shared" si="689"/>
        <v>3143.154</v>
      </c>
      <c r="BX56" s="24">
        <f>BW56/BV56*100</f>
        <v>18.306309366868128</v>
      </c>
      <c r="BY56" s="24">
        <f t="shared" ref="BY56:BZ56" si="690">BY57+BY58</f>
        <v>350.40377999999998</v>
      </c>
      <c r="BZ56" s="24">
        <f t="shared" si="690"/>
        <v>64.146000000000001</v>
      </c>
      <c r="CA56" s="24">
        <f t="shared" ref="CA56:CA57" si="691">BZ56/BY56*100</f>
        <v>18.306309366868131</v>
      </c>
      <c r="CB56" s="24">
        <f t="shared" ref="CB56:CC56" si="692">CB57+CB58</f>
        <v>5562.58</v>
      </c>
      <c r="CC56" s="24">
        <f t="shared" si="692"/>
        <v>0</v>
      </c>
      <c r="CD56" s="24"/>
      <c r="CE56" s="24">
        <f t="shared" ref="CE56:CF56" si="693">CE57+CE58</f>
        <v>5506.9</v>
      </c>
      <c r="CF56" s="24">
        <f t="shared" si="693"/>
        <v>0</v>
      </c>
      <c r="CG56" s="24"/>
      <c r="CH56" s="24">
        <f t="shared" ref="CH56:CI56" si="694">CH57+CH58</f>
        <v>55.68</v>
      </c>
      <c r="CI56" s="24">
        <f t="shared" si="694"/>
        <v>0</v>
      </c>
      <c r="CJ56" s="24"/>
      <c r="CK56" s="24">
        <f t="shared" ref="CK56:CL56" si="695">CK57+CK58</f>
        <v>0</v>
      </c>
      <c r="CL56" s="24">
        <f t="shared" si="695"/>
        <v>0</v>
      </c>
      <c r="CM56" s="24"/>
      <c r="CN56" s="24">
        <f t="shared" ref="CN56:CO56" si="696">CN57+CN58</f>
        <v>0</v>
      </c>
      <c r="CO56" s="24">
        <f t="shared" si="696"/>
        <v>0</v>
      </c>
      <c r="CP56" s="24"/>
      <c r="CQ56" s="24">
        <f t="shared" ref="CQ56:CR56" si="697">CQ57+CQ58</f>
        <v>0</v>
      </c>
      <c r="CR56" s="24">
        <f t="shared" si="697"/>
        <v>0</v>
      </c>
      <c r="CS56" s="24"/>
      <c r="CT56" s="24">
        <f t="shared" ref="CT56:CU56" si="698">CT57+CT58</f>
        <v>0</v>
      </c>
      <c r="CU56" s="24">
        <f t="shared" si="698"/>
        <v>0</v>
      </c>
      <c r="CV56" s="24"/>
      <c r="CW56" s="24">
        <f t="shared" ref="CW56:CX56" si="699">CW57+CW58</f>
        <v>0</v>
      </c>
      <c r="CX56" s="24">
        <f t="shared" si="699"/>
        <v>0</v>
      </c>
      <c r="CY56" s="24"/>
      <c r="CZ56" s="24">
        <f t="shared" ref="CZ56:DA56" si="700">CZ57+CZ58</f>
        <v>0</v>
      </c>
      <c r="DA56" s="24">
        <f t="shared" si="700"/>
        <v>0</v>
      </c>
      <c r="DB56" s="24"/>
      <c r="DC56" s="24">
        <f t="shared" ref="DC56:DD56" si="701">DC57+DC58</f>
        <v>0</v>
      </c>
      <c r="DD56" s="24">
        <f t="shared" si="701"/>
        <v>0</v>
      </c>
      <c r="DE56" s="24"/>
      <c r="DF56" s="24">
        <f t="shared" ref="DF56:DG56" si="702">DF57+DF58</f>
        <v>0</v>
      </c>
      <c r="DG56" s="24">
        <f t="shared" si="702"/>
        <v>0</v>
      </c>
      <c r="DH56" s="24"/>
      <c r="DI56" s="24">
        <f t="shared" ref="DI56:DJ56" si="703">DI57+DI58</f>
        <v>0</v>
      </c>
      <c r="DJ56" s="24">
        <f t="shared" si="703"/>
        <v>0</v>
      </c>
      <c r="DK56" s="24"/>
      <c r="DL56" s="24">
        <f t="shared" ref="DL56:DM56" si="704">DL57+DL58</f>
        <v>0</v>
      </c>
      <c r="DM56" s="24">
        <f t="shared" si="704"/>
        <v>0</v>
      </c>
      <c r="DN56" s="24"/>
      <c r="DO56" s="24">
        <f t="shared" ref="DO56:DP56" si="705">DO57+DO58</f>
        <v>14857.736000000001</v>
      </c>
      <c r="DP56" s="24">
        <f t="shared" si="705"/>
        <v>0</v>
      </c>
      <c r="DQ56" s="24">
        <f t="shared" ref="DQ56" si="706">DP56/DO56*100</f>
        <v>0</v>
      </c>
      <c r="DR56" s="24">
        <f t="shared" ref="DR56:DS56" si="707">DR57+DR58</f>
        <v>3604.1</v>
      </c>
      <c r="DS56" s="24">
        <f t="shared" si="707"/>
        <v>2102.1</v>
      </c>
      <c r="DT56" s="24">
        <f t="shared" ref="DT56" si="708">DS56/DR56*100</f>
        <v>58.325240698093836</v>
      </c>
      <c r="DU56" s="24">
        <f t="shared" ref="DU56:DV56" si="709">DU57+DU58</f>
        <v>0</v>
      </c>
      <c r="DV56" s="24">
        <f t="shared" si="709"/>
        <v>0</v>
      </c>
      <c r="DW56" s="24"/>
      <c r="DX56" s="24">
        <f t="shared" ref="DX56:DY56" si="710">DX57+DX58</f>
        <v>0</v>
      </c>
      <c r="DY56" s="24">
        <f t="shared" si="710"/>
        <v>0</v>
      </c>
      <c r="DZ56" s="24"/>
      <c r="EA56" s="24">
        <f t="shared" ref="EA56:EB56" si="711">EA57+EA58</f>
        <v>0</v>
      </c>
      <c r="EB56" s="24">
        <f t="shared" si="711"/>
        <v>0</v>
      </c>
      <c r="EC56" s="24"/>
      <c r="ED56" s="24">
        <f t="shared" ref="ED56" si="712">ED57+ED58</f>
        <v>0</v>
      </c>
      <c r="EE56" s="24"/>
      <c r="EF56" s="23"/>
      <c r="EG56" s="24">
        <f t="shared" ref="EG56:EO56" si="713">SUM(EG57+EG58)</f>
        <v>153.06120999999999</v>
      </c>
      <c r="EH56" s="24">
        <f t="shared" si="713"/>
        <v>153.06120999999999</v>
      </c>
      <c r="EI56" s="24">
        <f t="shared" si="713"/>
        <v>100</v>
      </c>
      <c r="EJ56" s="24">
        <f t="shared" si="713"/>
        <v>150</v>
      </c>
      <c r="EK56" s="24">
        <f t="shared" si="713"/>
        <v>150</v>
      </c>
      <c r="EL56" s="24">
        <f t="shared" si="713"/>
        <v>100</v>
      </c>
      <c r="EM56" s="24">
        <f t="shared" si="713"/>
        <v>3.06121</v>
      </c>
      <c r="EN56" s="24">
        <f t="shared" si="713"/>
        <v>3.06121</v>
      </c>
      <c r="EO56" s="24">
        <f t="shared" si="713"/>
        <v>100</v>
      </c>
      <c r="EP56" s="24">
        <f t="shared" ref="EP56:EQ56" si="714">EP57+EP58</f>
        <v>0</v>
      </c>
      <c r="EQ56" s="24">
        <f t="shared" si="714"/>
        <v>0</v>
      </c>
      <c r="ER56" s="24"/>
      <c r="ES56" s="24">
        <f t="shared" ref="ES56:ET56" si="715">ES57+ES58</f>
        <v>0</v>
      </c>
      <c r="ET56" s="24">
        <f t="shared" si="715"/>
        <v>0</v>
      </c>
      <c r="EU56" s="24"/>
      <c r="EV56" s="24">
        <f t="shared" ref="EV56:EW56" si="716">EV57+EV58</f>
        <v>0</v>
      </c>
      <c r="EW56" s="24">
        <f t="shared" si="716"/>
        <v>0</v>
      </c>
      <c r="EX56" s="24"/>
      <c r="EY56" s="24">
        <f t="shared" ref="EY56:EZ56" si="717">EY57+EY58</f>
        <v>66.285809999999998</v>
      </c>
      <c r="EZ56" s="24">
        <f t="shared" si="717"/>
        <v>66.285809999999998</v>
      </c>
      <c r="FA56" s="24">
        <f t="shared" ref="FA56:FA57" si="718">EZ56/EY56*100</f>
        <v>100</v>
      </c>
      <c r="FB56" s="24">
        <f t="shared" ref="FB56:FC56" si="719">FB57+FB58</f>
        <v>6547.18613</v>
      </c>
      <c r="FC56" s="24">
        <f t="shared" si="719"/>
        <v>3393.98101</v>
      </c>
      <c r="FD56" s="24">
        <f t="shared" ref="FD56:FD57" si="720">FC56/FB56*100</f>
        <v>51.838773827558803</v>
      </c>
      <c r="FE56" s="24">
        <f t="shared" ref="FE56:FF56" si="721">FE57+FE58</f>
        <v>0</v>
      </c>
      <c r="FF56" s="24">
        <f t="shared" si="721"/>
        <v>0</v>
      </c>
      <c r="FG56" s="24"/>
      <c r="FH56" s="24">
        <f t="shared" ref="FH56:FI56" si="722">FH57+FH58</f>
        <v>0</v>
      </c>
      <c r="FI56" s="24">
        <f t="shared" si="722"/>
        <v>0</v>
      </c>
      <c r="FJ56" s="24"/>
      <c r="FK56" s="24">
        <f t="shared" ref="FK56:FL56" si="723">FK57+FK58</f>
        <v>0</v>
      </c>
      <c r="FL56" s="24">
        <f t="shared" si="723"/>
        <v>0</v>
      </c>
      <c r="FM56" s="24"/>
      <c r="FN56" s="24">
        <f t="shared" ref="FN56:FO56" si="724">FN57+FN58</f>
        <v>0</v>
      </c>
      <c r="FO56" s="24">
        <f t="shared" si="724"/>
        <v>0</v>
      </c>
      <c r="FP56" s="24"/>
      <c r="FQ56" s="24">
        <f t="shared" ref="FQ56:FR56" si="725">FQ57+FQ58</f>
        <v>0</v>
      </c>
      <c r="FR56" s="24">
        <f t="shared" si="725"/>
        <v>0</v>
      </c>
      <c r="FS56" s="24"/>
      <c r="FT56" s="24">
        <f t="shared" ref="FT56:FU56" si="726">FT57+FT58</f>
        <v>0</v>
      </c>
      <c r="FU56" s="24">
        <f t="shared" si="726"/>
        <v>0</v>
      </c>
      <c r="FV56" s="24"/>
      <c r="FW56" s="24">
        <f t="shared" ref="FW56:FX56" si="727">FW57+FW58</f>
        <v>0</v>
      </c>
      <c r="FX56" s="24">
        <f t="shared" si="727"/>
        <v>0</v>
      </c>
      <c r="FY56" s="24"/>
      <c r="FZ56" s="24">
        <f t="shared" ref="FZ56:GA56" si="728">FZ57+FZ58</f>
        <v>1544.1232399999999</v>
      </c>
      <c r="GA56" s="24">
        <f t="shared" si="728"/>
        <v>1543.6831500000001</v>
      </c>
      <c r="GB56" s="24">
        <f t="shared" ref="GB56:GB57" si="729">GA56/FZ56*100</f>
        <v>99.971499036566541</v>
      </c>
      <c r="GC56" s="24">
        <f t="shared" ref="GC56:GD56" si="730">GC57+GC58</f>
        <v>3137.4953599999999</v>
      </c>
      <c r="GD56" s="24">
        <f t="shared" si="730"/>
        <v>0</v>
      </c>
      <c r="GE56" s="24">
        <f t="shared" ref="GE56:GE57" si="731">GD56/GC56*100</f>
        <v>0</v>
      </c>
      <c r="GF56" s="24">
        <f t="shared" ref="GF56:GG56" si="732">GF57+GF58</f>
        <v>0</v>
      </c>
      <c r="GG56" s="24">
        <f t="shared" si="732"/>
        <v>0</v>
      </c>
      <c r="GH56" s="24"/>
      <c r="GI56" s="24">
        <f t="shared" ref="GI56:GJ56" si="733">GI57+GI58</f>
        <v>0</v>
      </c>
      <c r="GJ56" s="24">
        <f t="shared" si="733"/>
        <v>0</v>
      </c>
      <c r="GK56" s="24"/>
      <c r="GL56" s="24">
        <f t="shared" ref="GL56:GM56" si="734">GL57+GL58</f>
        <v>0</v>
      </c>
      <c r="GM56" s="24">
        <f t="shared" si="734"/>
        <v>0</v>
      </c>
      <c r="GN56" s="24"/>
      <c r="GO56" s="24">
        <f t="shared" ref="GO56:GP56" si="735">GO57+GO58</f>
        <v>0</v>
      </c>
      <c r="GP56" s="24">
        <f t="shared" si="735"/>
        <v>0</v>
      </c>
      <c r="GQ56" s="24"/>
      <c r="GR56" s="24">
        <f t="shared" ref="GR56:GS56" si="736">GR57+GR58</f>
        <v>3663</v>
      </c>
      <c r="GS56" s="24">
        <f t="shared" si="736"/>
        <v>0</v>
      </c>
      <c r="GT56" s="24"/>
      <c r="GU56" s="24">
        <f t="shared" ref="GU56:GV56" si="737">GU57+GU58</f>
        <v>0</v>
      </c>
      <c r="GV56" s="24">
        <f t="shared" si="737"/>
        <v>0</v>
      </c>
      <c r="GW56" s="24"/>
      <c r="GX56" s="24">
        <f t="shared" ref="GX56:HC56" si="738">SUM(GX57+GX58)</f>
        <v>0</v>
      </c>
      <c r="GY56" s="24">
        <f t="shared" si="738"/>
        <v>0</v>
      </c>
      <c r="GZ56" s="24"/>
      <c r="HA56" s="24">
        <f t="shared" si="738"/>
        <v>0</v>
      </c>
      <c r="HB56" s="24">
        <f t="shared" si="738"/>
        <v>0</v>
      </c>
      <c r="HC56" s="24"/>
    </row>
    <row r="57" spans="1:211">
      <c r="A57" s="20" t="s">
        <v>183</v>
      </c>
      <c r="B57" s="23">
        <f>E57+N57+Q57+T57+AC57+AL57+AO57+AX57+BG57+BJ57+BS57+CB57+CK57+CT57+DC57+DL57+DO57+DR57+DU57+ED57+EG57+EP57+ES57+EV57+EY57+FB57+FE57+FH57+FK57+FN57+FQ57+FT57+FW57+FZ57+GC57+GF57+GI57+GL57+GO57+GU57+GR57</f>
        <v>56921.835070000008</v>
      </c>
      <c r="C57" s="23">
        <f>F57+O57+R57+U57+AD57+AM57+AP57+AY57+BH57+BK57+BT57+CC57+CL57+CU57+DD57+DM57+DP57+DS57+DV57+EE57+EH57+EQ57+ET57+EW57+EZ57+FC57+FF57+FI57+FL57+FO57+FR57+FU57+FX57+GA57+GD57+GG57+GJ57+GM57+GP57+GV57+GS57</f>
        <v>24404.334420000003</v>
      </c>
      <c r="D57" s="23">
        <f t="shared" si="652"/>
        <v>42.873414727386439</v>
      </c>
      <c r="E57" s="23">
        <f>H57+K57</f>
        <v>583.80189000000007</v>
      </c>
      <c r="F57" s="23">
        <f>I57+L57</f>
        <v>583.80189000000007</v>
      </c>
      <c r="G57" s="23">
        <f>F57/E57*100</f>
        <v>100</v>
      </c>
      <c r="H57" s="23">
        <v>577.96387000000004</v>
      </c>
      <c r="I57" s="23">
        <v>577.96387000000004</v>
      </c>
      <c r="J57" s="23">
        <f>I57/H57*100</f>
        <v>100</v>
      </c>
      <c r="K57" s="23">
        <v>5.8380200000000002</v>
      </c>
      <c r="L57" s="23">
        <v>5.8380200000000002</v>
      </c>
      <c r="M57" s="23">
        <f>L57/K57*100</f>
        <v>100</v>
      </c>
      <c r="N57" s="23">
        <v>363.9</v>
      </c>
      <c r="O57" s="23">
        <v>363.88812000000001</v>
      </c>
      <c r="P57" s="23">
        <f>O57/N57*100</f>
        <v>99.996735366859042</v>
      </c>
      <c r="Q57" s="23">
        <v>4160.1000000000004</v>
      </c>
      <c r="R57" s="23">
        <v>4160.1000000000004</v>
      </c>
      <c r="S57" s="23">
        <f>R57/Q57*100</f>
        <v>100</v>
      </c>
      <c r="T57" s="23">
        <f>W57+Z57</f>
        <v>15536.97243</v>
      </c>
      <c r="U57" s="23">
        <f>SUM(X57+AA57)</f>
        <v>8788.5132300000005</v>
      </c>
      <c r="V57" s="23">
        <f>U57/T57*100</f>
        <v>56.565159458160927</v>
      </c>
      <c r="W57" s="23">
        <v>10931.61558</v>
      </c>
      <c r="X57" s="23">
        <v>6183.4857899999997</v>
      </c>
      <c r="Y57" s="23">
        <f>X57/W57*100</f>
        <v>56.5651595113995</v>
      </c>
      <c r="Z57" s="23">
        <v>4605.3568500000001</v>
      </c>
      <c r="AA57" s="23">
        <v>2605.0274399999998</v>
      </c>
      <c r="AB57" s="23">
        <f>AA57/Z57*100</f>
        <v>56.565159331789886</v>
      </c>
      <c r="AC57" s="23">
        <f>AF57+AI57</f>
        <v>0</v>
      </c>
      <c r="AD57" s="23">
        <f>AG57+AJ57</f>
        <v>0</v>
      </c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f>AR57+AU57</f>
        <v>0</v>
      </c>
      <c r="AP57" s="23">
        <f>AS57+AV57</f>
        <v>0</v>
      </c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>
        <v>41.62</v>
      </c>
      <c r="BH57" s="23">
        <v>41.62</v>
      </c>
      <c r="BI57" s="23">
        <f>BH57/BG57*100</f>
        <v>100</v>
      </c>
      <c r="BJ57" s="23">
        <f>BM57+BP57</f>
        <v>0</v>
      </c>
      <c r="BK57" s="23"/>
      <c r="BL57" s="23"/>
      <c r="BM57" s="23"/>
      <c r="BN57" s="23"/>
      <c r="BO57" s="23"/>
      <c r="BP57" s="23"/>
      <c r="BQ57" s="23"/>
      <c r="BR57" s="23"/>
      <c r="BS57" s="23">
        <f>BV57+BY57</f>
        <v>17520.189000000002</v>
      </c>
      <c r="BT57" s="23">
        <f>BW57+BZ57</f>
        <v>3207.3</v>
      </c>
      <c r="BU57" s="23">
        <f>BT57/BS57*100</f>
        <v>18.306309366868131</v>
      </c>
      <c r="BV57" s="23">
        <v>17169.785220000002</v>
      </c>
      <c r="BW57" s="23">
        <v>3143.154</v>
      </c>
      <c r="BX57" s="23">
        <f>BW57/BV57*100</f>
        <v>18.306309366868128</v>
      </c>
      <c r="BY57" s="23">
        <v>350.40377999999998</v>
      </c>
      <c r="BZ57" s="23">
        <v>64.146000000000001</v>
      </c>
      <c r="CA57" s="23">
        <f t="shared" si="691"/>
        <v>18.306309366868131</v>
      </c>
      <c r="CB57" s="23">
        <f>CE57+CH57</f>
        <v>0</v>
      </c>
      <c r="CC57" s="23">
        <f>CF57+CI57</f>
        <v>0</v>
      </c>
      <c r="CD57" s="23"/>
      <c r="CE57" s="23"/>
      <c r="CF57" s="23"/>
      <c r="CG57" s="23"/>
      <c r="CH57" s="23"/>
      <c r="CI57" s="23"/>
      <c r="CJ57" s="23"/>
      <c r="CK57" s="23">
        <f>CN57+CQ57</f>
        <v>0</v>
      </c>
      <c r="CL57" s="23">
        <f t="shared" ref="CL57" si="739">CO57+CR57</f>
        <v>0</v>
      </c>
      <c r="CM57" s="23"/>
      <c r="CN57" s="23"/>
      <c r="CO57" s="23"/>
      <c r="CP57" s="23"/>
      <c r="CQ57" s="23"/>
      <c r="CR57" s="23"/>
      <c r="CS57" s="23"/>
      <c r="CT57" s="23">
        <f>CW57+CZ57</f>
        <v>0</v>
      </c>
      <c r="CU57" s="23">
        <f>CX57+DA57</f>
        <v>0</v>
      </c>
      <c r="CV57" s="23"/>
      <c r="CW57" s="23"/>
      <c r="CX57" s="23"/>
      <c r="CY57" s="23"/>
      <c r="CZ57" s="23"/>
      <c r="DA57" s="23"/>
      <c r="DB57" s="23"/>
      <c r="DC57" s="23">
        <f>DF57+DI57</f>
        <v>0</v>
      </c>
      <c r="DD57" s="23">
        <f>DG57+DJ57</f>
        <v>0</v>
      </c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4"/>
      <c r="DR57" s="23">
        <v>3604.1</v>
      </c>
      <c r="DS57" s="23">
        <v>2102.1</v>
      </c>
      <c r="DT57" s="23">
        <f>DS57/DR57*100</f>
        <v>58.325240698093836</v>
      </c>
      <c r="DU57" s="23">
        <f>DX57+EA57</f>
        <v>0</v>
      </c>
      <c r="DV57" s="23">
        <f>DY57+EB57</f>
        <v>0</v>
      </c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>
        <f>SUM(EJ57+EM57)</f>
        <v>153.06120999999999</v>
      </c>
      <c r="EH57" s="23">
        <f>SUM(EK57+EN57)</f>
        <v>153.06120999999999</v>
      </c>
      <c r="EI57" s="23">
        <f>SUM(EH57/EG57*100)</f>
        <v>100</v>
      </c>
      <c r="EJ57" s="23">
        <v>150</v>
      </c>
      <c r="EK57" s="23">
        <v>150</v>
      </c>
      <c r="EL57" s="23">
        <f>SUM(EK57/EJ57*100)</f>
        <v>100</v>
      </c>
      <c r="EM57" s="23">
        <v>3.06121</v>
      </c>
      <c r="EN57" s="23">
        <v>3.06121</v>
      </c>
      <c r="EO57" s="23">
        <f>SUM(EN57/EM57*100)</f>
        <v>100</v>
      </c>
      <c r="EP57" s="23"/>
      <c r="EQ57" s="23"/>
      <c r="ER57" s="23"/>
      <c r="ES57" s="23"/>
      <c r="ET57" s="23"/>
      <c r="EU57" s="23"/>
      <c r="EV57" s="23"/>
      <c r="EW57" s="23"/>
      <c r="EX57" s="23"/>
      <c r="EY57" s="23">
        <v>66.285809999999998</v>
      </c>
      <c r="EZ57" s="23">
        <v>66.285809999999998</v>
      </c>
      <c r="FA57" s="23">
        <f t="shared" si="718"/>
        <v>100</v>
      </c>
      <c r="FB57" s="23">
        <v>6547.18613</v>
      </c>
      <c r="FC57" s="23">
        <v>3393.98101</v>
      </c>
      <c r="FD57" s="23">
        <f t="shared" si="720"/>
        <v>51.838773827558803</v>
      </c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>
        <v>1544.1232399999999</v>
      </c>
      <c r="GA57" s="23">
        <v>1543.6831500000001</v>
      </c>
      <c r="GB57" s="23">
        <f t="shared" si="729"/>
        <v>99.971499036566541</v>
      </c>
      <c r="GC57" s="23">
        <v>3137.4953599999999</v>
      </c>
      <c r="GD57" s="23"/>
      <c r="GE57" s="23">
        <f t="shared" si="731"/>
        <v>0</v>
      </c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>
        <v>3663</v>
      </c>
      <c r="GS57" s="23"/>
      <c r="GT57" s="23"/>
      <c r="GU57" s="23">
        <f>GX57+HA57</f>
        <v>0</v>
      </c>
      <c r="GV57" s="23"/>
      <c r="GW57" s="23"/>
      <c r="GX57" s="23"/>
      <c r="GY57" s="23"/>
      <c r="GZ57" s="23"/>
      <c r="HA57" s="23"/>
      <c r="HB57" s="23"/>
      <c r="HC57" s="23"/>
    </row>
    <row r="58" spans="1:211" s="61" customFormat="1" ht="17.25" customHeight="1">
      <c r="A58" s="22" t="s">
        <v>192</v>
      </c>
      <c r="B58" s="24">
        <f t="shared" ref="B58:C58" si="740">SUM(B59:B67)</f>
        <v>24157.367960000003</v>
      </c>
      <c r="C58" s="24">
        <f t="shared" si="740"/>
        <v>0</v>
      </c>
      <c r="D58" s="24">
        <f t="shared" si="652"/>
        <v>0</v>
      </c>
      <c r="E58" s="24">
        <f>SUM(E59:E67)</f>
        <v>0</v>
      </c>
      <c r="F58" s="24">
        <f>SUM(F59:F67)</f>
        <v>0</v>
      </c>
      <c r="G58" s="23"/>
      <c r="H58" s="24">
        <f t="shared" ref="H58:I58" si="741">SUM(H59:H67)</f>
        <v>0</v>
      </c>
      <c r="I58" s="24">
        <f t="shared" si="741"/>
        <v>0</v>
      </c>
      <c r="J58" s="23"/>
      <c r="K58" s="24">
        <f t="shared" ref="K58:L58" si="742">SUM(K59:K67)</f>
        <v>0</v>
      </c>
      <c r="L58" s="24">
        <f t="shared" si="742"/>
        <v>0</v>
      </c>
      <c r="M58" s="23"/>
      <c r="N58" s="24">
        <f t="shared" ref="N58:O58" si="743">SUM(N59:N67)</f>
        <v>0</v>
      </c>
      <c r="O58" s="24">
        <f t="shared" si="743"/>
        <v>0</v>
      </c>
      <c r="P58" s="23"/>
      <c r="Q58" s="24">
        <f t="shared" ref="Q58:R58" si="744">SUM(Q59:Q67)</f>
        <v>0</v>
      </c>
      <c r="R58" s="24">
        <f t="shared" si="744"/>
        <v>0</v>
      </c>
      <c r="S58" s="23"/>
      <c r="T58" s="24">
        <f t="shared" ref="T58:U58" si="745">SUM(T59:T67)</f>
        <v>0</v>
      </c>
      <c r="U58" s="24">
        <f t="shared" si="745"/>
        <v>0</v>
      </c>
      <c r="V58" s="23"/>
      <c r="W58" s="24">
        <f t="shared" ref="W58:X58" si="746">SUM(W59:W67)</f>
        <v>0</v>
      </c>
      <c r="X58" s="24">
        <f t="shared" si="746"/>
        <v>0</v>
      </c>
      <c r="Y58" s="23"/>
      <c r="Z58" s="24">
        <f t="shared" ref="Z58:AA58" si="747">SUM(Z59:Z67)</f>
        <v>0</v>
      </c>
      <c r="AA58" s="24">
        <f t="shared" si="747"/>
        <v>0</v>
      </c>
      <c r="AB58" s="23"/>
      <c r="AC58" s="24">
        <f t="shared" ref="AC58:AD58" si="748">SUM(AC59:AC67)</f>
        <v>0</v>
      </c>
      <c r="AD58" s="24">
        <f t="shared" si="748"/>
        <v>0</v>
      </c>
      <c r="AE58" s="23"/>
      <c r="AF58" s="24">
        <f t="shared" ref="AF58:AG58" si="749">SUM(AF59:AF67)</f>
        <v>0</v>
      </c>
      <c r="AG58" s="24">
        <f t="shared" si="749"/>
        <v>0</v>
      </c>
      <c r="AH58" s="23"/>
      <c r="AI58" s="24">
        <f t="shared" ref="AI58:AJ58" si="750">SUM(AI59:AI67)</f>
        <v>0</v>
      </c>
      <c r="AJ58" s="24">
        <f t="shared" si="750"/>
        <v>0</v>
      </c>
      <c r="AK58" s="23"/>
      <c r="AL58" s="24">
        <f t="shared" ref="AL58:AM58" si="751">SUM(AL59:AL67)</f>
        <v>0</v>
      </c>
      <c r="AM58" s="24">
        <f t="shared" si="751"/>
        <v>0</v>
      </c>
      <c r="AN58" s="23"/>
      <c r="AO58" s="24">
        <f t="shared" ref="AO58:AP58" si="752">SUM(AO59:AO67)</f>
        <v>0</v>
      </c>
      <c r="AP58" s="24">
        <f t="shared" si="752"/>
        <v>0</v>
      </c>
      <c r="AQ58" s="23"/>
      <c r="AR58" s="24">
        <f t="shared" ref="AR58:AS58" si="753">SUM(AR59:AR67)</f>
        <v>0</v>
      </c>
      <c r="AS58" s="24">
        <f t="shared" si="753"/>
        <v>0</v>
      </c>
      <c r="AT58" s="23"/>
      <c r="AU58" s="24">
        <f t="shared" ref="AU58:AV58" si="754">SUM(AU59:AU67)</f>
        <v>0</v>
      </c>
      <c r="AV58" s="24">
        <f t="shared" si="754"/>
        <v>0</v>
      </c>
      <c r="AW58" s="23"/>
      <c r="AX58" s="24">
        <f t="shared" ref="AX58:AY58" si="755">SUM(AX59:AX67)</f>
        <v>3315.4219600000001</v>
      </c>
      <c r="AY58" s="24">
        <f t="shared" si="755"/>
        <v>0</v>
      </c>
      <c r="AZ58" s="24">
        <f t="shared" ref="AZ58" si="756">AY58/AX58*100</f>
        <v>0</v>
      </c>
      <c r="BA58" s="24">
        <f t="shared" ref="BA58:BB58" si="757">SUM(BA59:BA67)</f>
        <v>3249.1134999999999</v>
      </c>
      <c r="BB58" s="24">
        <f t="shared" si="757"/>
        <v>0</v>
      </c>
      <c r="BC58" s="24">
        <f t="shared" ref="BC58" si="758">BB58/BA58*100</f>
        <v>0</v>
      </c>
      <c r="BD58" s="24">
        <f t="shared" ref="BD58:BE58" si="759">SUM(BD59:BD67)</f>
        <v>66.308459999999997</v>
      </c>
      <c r="BE58" s="24">
        <f t="shared" si="759"/>
        <v>0</v>
      </c>
      <c r="BF58" s="24">
        <f t="shared" ref="BF58" si="760">BE58/BD58*100</f>
        <v>0</v>
      </c>
      <c r="BG58" s="24">
        <f t="shared" ref="BG58:BH58" si="761">SUM(BG59:BG67)</f>
        <v>0</v>
      </c>
      <c r="BH58" s="24">
        <f t="shared" si="761"/>
        <v>0</v>
      </c>
      <c r="BI58" s="24"/>
      <c r="BJ58" s="24">
        <f t="shared" ref="BJ58:BK58" si="762">SUM(BJ59:BJ67)</f>
        <v>421.63</v>
      </c>
      <c r="BK58" s="24">
        <f t="shared" si="762"/>
        <v>0</v>
      </c>
      <c r="BL58" s="24">
        <f t="shared" ref="BL58" si="763">BK58/BJ58*100</f>
        <v>0</v>
      </c>
      <c r="BM58" s="24">
        <f t="shared" ref="BM58:BN58" si="764">SUM(BM59:BM67)</f>
        <v>421.63</v>
      </c>
      <c r="BN58" s="24">
        <f t="shared" si="764"/>
        <v>0</v>
      </c>
      <c r="BO58" s="24">
        <f t="shared" ref="BO58" si="765">BN58/BM58*100</f>
        <v>0</v>
      </c>
      <c r="BP58" s="24">
        <f t="shared" ref="BP58:BQ58" si="766">SUM(BP59:BP67)</f>
        <v>0</v>
      </c>
      <c r="BQ58" s="24">
        <f t="shared" si="766"/>
        <v>0</v>
      </c>
      <c r="BR58" s="24"/>
      <c r="BS58" s="24">
        <f t="shared" ref="BS58:BT58" si="767">SUM(BS59:BS67)</f>
        <v>0</v>
      </c>
      <c r="BT58" s="24">
        <f t="shared" si="767"/>
        <v>0</v>
      </c>
      <c r="BU58" s="24"/>
      <c r="BV58" s="24">
        <f t="shared" ref="BV58:BW58" si="768">SUM(BV59:BV67)</f>
        <v>0</v>
      </c>
      <c r="BW58" s="24">
        <f t="shared" si="768"/>
        <v>0</v>
      </c>
      <c r="BX58" s="24"/>
      <c r="BY58" s="24">
        <f t="shared" ref="BY58:BZ58" si="769">SUM(BY59:BY67)</f>
        <v>0</v>
      </c>
      <c r="BZ58" s="24">
        <f t="shared" si="769"/>
        <v>0</v>
      </c>
      <c r="CA58" s="24"/>
      <c r="CB58" s="24">
        <f t="shared" ref="CB58:CC58" si="770">SUM(CB59:CB67)</f>
        <v>5562.58</v>
      </c>
      <c r="CC58" s="24">
        <f t="shared" si="770"/>
        <v>0</v>
      </c>
      <c r="CD58" s="24"/>
      <c r="CE58" s="24">
        <f t="shared" ref="CE58:CF58" si="771">SUM(CE59:CE67)</f>
        <v>5506.9</v>
      </c>
      <c r="CF58" s="24">
        <f t="shared" si="771"/>
        <v>0</v>
      </c>
      <c r="CG58" s="24"/>
      <c r="CH58" s="24">
        <f t="shared" ref="CH58:CI58" si="772">SUM(CH59:CH67)</f>
        <v>55.68</v>
      </c>
      <c r="CI58" s="24">
        <f t="shared" si="772"/>
        <v>0</v>
      </c>
      <c r="CJ58" s="24"/>
      <c r="CK58" s="24">
        <f t="shared" ref="CK58:CL58" si="773">SUM(CK59:CK67)</f>
        <v>0</v>
      </c>
      <c r="CL58" s="24">
        <f t="shared" si="773"/>
        <v>0</v>
      </c>
      <c r="CM58" s="24"/>
      <c r="CN58" s="24">
        <f t="shared" ref="CN58:CO58" si="774">SUM(CN59:CN67)</f>
        <v>0</v>
      </c>
      <c r="CO58" s="24">
        <f t="shared" si="774"/>
        <v>0</v>
      </c>
      <c r="CP58" s="24"/>
      <c r="CQ58" s="24">
        <f t="shared" ref="CQ58:CR58" si="775">SUM(CQ59:CQ67)</f>
        <v>0</v>
      </c>
      <c r="CR58" s="24">
        <f t="shared" si="775"/>
        <v>0</v>
      </c>
      <c r="CS58" s="24"/>
      <c r="CT58" s="24">
        <f t="shared" ref="CT58:CU58" si="776">SUM(CT59:CT67)</f>
        <v>0</v>
      </c>
      <c r="CU58" s="24">
        <f t="shared" si="776"/>
        <v>0</v>
      </c>
      <c r="CV58" s="24"/>
      <c r="CW58" s="24">
        <f t="shared" ref="CW58:CX58" si="777">SUM(CW59:CW67)</f>
        <v>0</v>
      </c>
      <c r="CX58" s="24">
        <f t="shared" si="777"/>
        <v>0</v>
      </c>
      <c r="CY58" s="24"/>
      <c r="CZ58" s="24">
        <f t="shared" ref="CZ58:DA58" si="778">SUM(CZ59:CZ67)</f>
        <v>0</v>
      </c>
      <c r="DA58" s="24">
        <f t="shared" si="778"/>
        <v>0</v>
      </c>
      <c r="DB58" s="24"/>
      <c r="DC58" s="24">
        <f t="shared" ref="DC58:DD58" si="779">SUM(DC59:DC67)</f>
        <v>0</v>
      </c>
      <c r="DD58" s="24">
        <f t="shared" si="779"/>
        <v>0</v>
      </c>
      <c r="DE58" s="24"/>
      <c r="DF58" s="24">
        <f t="shared" ref="DF58:DG58" si="780">SUM(DF59:DF67)</f>
        <v>0</v>
      </c>
      <c r="DG58" s="24">
        <f t="shared" si="780"/>
        <v>0</v>
      </c>
      <c r="DH58" s="24"/>
      <c r="DI58" s="24">
        <f t="shared" ref="DI58:DJ58" si="781">SUM(DI59:DI67)</f>
        <v>0</v>
      </c>
      <c r="DJ58" s="24">
        <f t="shared" si="781"/>
        <v>0</v>
      </c>
      <c r="DK58" s="24"/>
      <c r="DL58" s="24">
        <f t="shared" ref="DL58:DM58" si="782">SUM(DL59:DL67)</f>
        <v>0</v>
      </c>
      <c r="DM58" s="24">
        <f t="shared" si="782"/>
        <v>0</v>
      </c>
      <c r="DN58" s="24"/>
      <c r="DO58" s="24">
        <f t="shared" ref="DO58:DP58" si="783">SUM(DO59:DO67)</f>
        <v>14857.736000000001</v>
      </c>
      <c r="DP58" s="24">
        <f t="shared" si="783"/>
        <v>0</v>
      </c>
      <c r="DQ58" s="24">
        <f t="shared" ref="DQ58" si="784">DP58/DO58*100</f>
        <v>0</v>
      </c>
      <c r="DR58" s="24">
        <f t="shared" ref="DR58:DS58" si="785">SUM(DR59:DR67)</f>
        <v>0</v>
      </c>
      <c r="DS58" s="24">
        <f t="shared" si="785"/>
        <v>0</v>
      </c>
      <c r="DT58" s="24"/>
      <c r="DU58" s="24">
        <f t="shared" ref="DU58:DV58" si="786">SUM(DU59:DU67)</f>
        <v>0</v>
      </c>
      <c r="DV58" s="24">
        <f t="shared" si="786"/>
        <v>0</v>
      </c>
      <c r="DW58" s="24"/>
      <c r="DX58" s="24">
        <f t="shared" ref="DX58:DY58" si="787">SUM(DX59:DX67)</f>
        <v>0</v>
      </c>
      <c r="DY58" s="24">
        <f t="shared" si="787"/>
        <v>0</v>
      </c>
      <c r="DZ58" s="24"/>
      <c r="EA58" s="24">
        <f t="shared" ref="EA58:EB58" si="788">SUM(EA59:EA67)</f>
        <v>0</v>
      </c>
      <c r="EB58" s="24">
        <f t="shared" si="788"/>
        <v>0</v>
      </c>
      <c r="EC58" s="24"/>
      <c r="ED58" s="24">
        <f t="shared" ref="ED58" si="789">ED59+ED60</f>
        <v>0</v>
      </c>
      <c r="EE58" s="24"/>
      <c r="EF58" s="23"/>
      <c r="EG58" s="24">
        <f t="shared" ref="EG58:EH58" si="790">EG59+EG60</f>
        <v>0</v>
      </c>
      <c r="EH58" s="24">
        <f t="shared" si="790"/>
        <v>0</v>
      </c>
      <c r="EI58" s="24"/>
      <c r="EJ58" s="24">
        <f t="shared" ref="EJ58:EK58" si="791">EJ59+EJ60</f>
        <v>0</v>
      </c>
      <c r="EK58" s="24">
        <f t="shared" si="791"/>
        <v>0</v>
      </c>
      <c r="EL58" s="24"/>
      <c r="EM58" s="24">
        <f t="shared" ref="EM58:EN58" si="792">EM59+EM60</f>
        <v>0</v>
      </c>
      <c r="EN58" s="24">
        <f t="shared" si="792"/>
        <v>0</v>
      </c>
      <c r="EO58" s="24"/>
      <c r="EP58" s="24">
        <f t="shared" ref="EP58:EQ58" si="793">SUM(EP59:EP67)</f>
        <v>0</v>
      </c>
      <c r="EQ58" s="24">
        <f t="shared" si="793"/>
        <v>0</v>
      </c>
      <c r="ER58" s="24"/>
      <c r="ES58" s="24">
        <f t="shared" ref="ES58:ET58" si="794">SUM(ES59:ES67)</f>
        <v>0</v>
      </c>
      <c r="ET58" s="24">
        <f t="shared" si="794"/>
        <v>0</v>
      </c>
      <c r="EU58" s="24"/>
      <c r="EV58" s="24">
        <f t="shared" ref="EV58:EW58" si="795">SUM(EV59:EV67)</f>
        <v>0</v>
      </c>
      <c r="EW58" s="24">
        <f t="shared" si="795"/>
        <v>0</v>
      </c>
      <c r="EX58" s="24"/>
      <c r="EY58" s="24">
        <f t="shared" ref="EY58:EZ58" si="796">SUM(EY59:EY67)</f>
        <v>0</v>
      </c>
      <c r="EZ58" s="24">
        <f t="shared" si="796"/>
        <v>0</v>
      </c>
      <c r="FA58" s="24"/>
      <c r="FB58" s="24">
        <f t="shared" ref="FB58:FC58" si="797">SUM(FB59:FB67)</f>
        <v>0</v>
      </c>
      <c r="FC58" s="24">
        <f t="shared" si="797"/>
        <v>0</v>
      </c>
      <c r="FD58" s="24"/>
      <c r="FE58" s="24">
        <f t="shared" ref="FE58:FF58" si="798">SUM(FE59:FE67)</f>
        <v>0</v>
      </c>
      <c r="FF58" s="24">
        <f t="shared" si="798"/>
        <v>0</v>
      </c>
      <c r="FG58" s="24"/>
      <c r="FH58" s="24">
        <f t="shared" ref="FH58:FI58" si="799">SUM(FH59:FH67)</f>
        <v>0</v>
      </c>
      <c r="FI58" s="24">
        <f t="shared" si="799"/>
        <v>0</v>
      </c>
      <c r="FJ58" s="24"/>
      <c r="FK58" s="24">
        <f t="shared" ref="FK58:FL58" si="800">SUM(FK59:FK67)</f>
        <v>0</v>
      </c>
      <c r="FL58" s="24">
        <f t="shared" si="800"/>
        <v>0</v>
      </c>
      <c r="FM58" s="24"/>
      <c r="FN58" s="24">
        <f t="shared" ref="FN58:FO58" si="801">SUM(FN59:FN67)</f>
        <v>0</v>
      </c>
      <c r="FO58" s="24">
        <f t="shared" si="801"/>
        <v>0</v>
      </c>
      <c r="FP58" s="24"/>
      <c r="FQ58" s="24">
        <f t="shared" ref="FQ58:FR58" si="802">SUM(FQ59:FQ67)</f>
        <v>0</v>
      </c>
      <c r="FR58" s="24">
        <f t="shared" si="802"/>
        <v>0</v>
      </c>
      <c r="FS58" s="24"/>
      <c r="FT58" s="24">
        <f t="shared" ref="FT58:FU58" si="803">SUM(FT59:FT67)</f>
        <v>0</v>
      </c>
      <c r="FU58" s="24">
        <f t="shared" si="803"/>
        <v>0</v>
      </c>
      <c r="FV58" s="24"/>
      <c r="FW58" s="24">
        <f t="shared" ref="FW58:FX58" si="804">SUM(FW59:FW67)</f>
        <v>0</v>
      </c>
      <c r="FX58" s="24">
        <f t="shared" si="804"/>
        <v>0</v>
      </c>
      <c r="FY58" s="24"/>
      <c r="FZ58" s="24">
        <f t="shared" ref="FZ58:GA58" si="805">SUM(FZ59:FZ67)</f>
        <v>0</v>
      </c>
      <c r="GA58" s="24">
        <f t="shared" si="805"/>
        <v>0</v>
      </c>
      <c r="GB58" s="24"/>
      <c r="GC58" s="24">
        <f t="shared" ref="GC58:GD58" si="806">SUM(GC59:GC67)</f>
        <v>0</v>
      </c>
      <c r="GD58" s="24">
        <f t="shared" si="806"/>
        <v>0</v>
      </c>
      <c r="GE58" s="24"/>
      <c r="GF58" s="24">
        <f t="shared" ref="GF58:GG58" si="807">SUM(GF59:GF67)</f>
        <v>0</v>
      </c>
      <c r="GG58" s="24">
        <f t="shared" si="807"/>
        <v>0</v>
      </c>
      <c r="GH58" s="24"/>
      <c r="GI58" s="24">
        <f t="shared" ref="GI58:GJ58" si="808">SUM(GI59:GI67)</f>
        <v>0</v>
      </c>
      <c r="GJ58" s="24">
        <f t="shared" si="808"/>
        <v>0</v>
      </c>
      <c r="GK58" s="24"/>
      <c r="GL58" s="24">
        <f t="shared" ref="GL58:GM58" si="809">SUM(GL59:GL67)</f>
        <v>0</v>
      </c>
      <c r="GM58" s="24">
        <f t="shared" si="809"/>
        <v>0</v>
      </c>
      <c r="GN58" s="24"/>
      <c r="GO58" s="24">
        <f t="shared" ref="GO58:GP58" si="810">SUM(GO59:GO67)</f>
        <v>0</v>
      </c>
      <c r="GP58" s="24">
        <f t="shared" si="810"/>
        <v>0</v>
      </c>
      <c r="GQ58" s="24"/>
      <c r="GR58" s="24">
        <f t="shared" ref="GR58:GS58" si="811">SUM(GR59:GR67)</f>
        <v>0</v>
      </c>
      <c r="GS58" s="24">
        <f t="shared" si="811"/>
        <v>0</v>
      </c>
      <c r="GT58" s="24"/>
      <c r="GU58" s="24">
        <f t="shared" ref="GU58:GV58" si="812">SUM(GU59:GU67)</f>
        <v>0</v>
      </c>
      <c r="GV58" s="24">
        <f t="shared" si="812"/>
        <v>0</v>
      </c>
      <c r="GW58" s="24"/>
      <c r="GX58" s="24">
        <f t="shared" ref="GX58:GY58" si="813">GX59+GX60</f>
        <v>0</v>
      </c>
      <c r="GY58" s="24">
        <f t="shared" si="813"/>
        <v>0</v>
      </c>
      <c r="GZ58" s="24"/>
      <c r="HA58" s="24">
        <f t="shared" ref="HA58:HB58" si="814">HA59+HA60</f>
        <v>0</v>
      </c>
      <c r="HB58" s="24">
        <f t="shared" si="814"/>
        <v>0</v>
      </c>
      <c r="HC58" s="24"/>
    </row>
    <row r="59" spans="1:211">
      <c r="A59" s="20" t="s">
        <v>201</v>
      </c>
      <c r="B59" s="23">
        <f t="shared" ref="B59:B67" si="815">E59+N59+Q59+T59+AC59+AL59+AO59+AX59+BG59+BJ59+BS59+CB59+CK59+CT59+DC59+DL59+DO59+DR59+DU59+ED59+EG59+EP59+ES59+EV59+EY59+FB59+FE59+FH59+FK59+FN59+FQ59+FT59+FW59+FZ59+GC59+GF59+GI59+GL59+GO59+GU59+GR59</f>
        <v>18173.15796</v>
      </c>
      <c r="C59" s="23">
        <f t="shared" ref="C59:C67" si="816">F59+O59+R59+U59+AD59+AM59+AP59+AY59+BH59+BK59+BT59+CC59+CL59+CU59+DD59+DM59+DP59+DS59+DV59+EE59+EH59+EQ59+ET59+EW59+EZ59+FC59+FF59+FI59+FL59+FO59+FR59+FU59+FX59+GA59+GD59+GG59+GJ59+GM59+GP59+GV59+GS59</f>
        <v>0</v>
      </c>
      <c r="D59" s="23">
        <f t="shared" si="652"/>
        <v>0</v>
      </c>
      <c r="E59" s="23">
        <f t="shared" ref="E59:F67" si="817">H59+K59</f>
        <v>0</v>
      </c>
      <c r="F59" s="23">
        <f t="shared" si="817"/>
        <v>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>
        <f t="shared" ref="T59:U67" si="818">W59+Z59</f>
        <v>0</v>
      </c>
      <c r="U59" s="23">
        <f t="shared" si="818"/>
        <v>0</v>
      </c>
      <c r="V59" s="23"/>
      <c r="W59" s="23"/>
      <c r="X59" s="23"/>
      <c r="Y59" s="23"/>
      <c r="Z59" s="23"/>
      <c r="AA59" s="23"/>
      <c r="AB59" s="23"/>
      <c r="AC59" s="23">
        <f t="shared" ref="AC59:AD67" si="819">AF59+AI59</f>
        <v>0</v>
      </c>
      <c r="AD59" s="23">
        <f t="shared" si="819"/>
        <v>0</v>
      </c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>
        <f t="shared" ref="AO59:AP67" si="820">AR59+AU59</f>
        <v>0</v>
      </c>
      <c r="AP59" s="23">
        <f t="shared" si="820"/>
        <v>0</v>
      </c>
      <c r="AQ59" s="23"/>
      <c r="AR59" s="23"/>
      <c r="AS59" s="23"/>
      <c r="AT59" s="23"/>
      <c r="AU59" s="23"/>
      <c r="AV59" s="23"/>
      <c r="AW59" s="23"/>
      <c r="AX59" s="23">
        <f t="shared" ref="AX59:AY59" si="821">BA59+BD59</f>
        <v>3315.4219600000001</v>
      </c>
      <c r="AY59" s="23">
        <f t="shared" si="821"/>
        <v>0</v>
      </c>
      <c r="AZ59" s="23">
        <f>AY59/AX59*100</f>
        <v>0</v>
      </c>
      <c r="BA59" s="23">
        <v>3249.1134999999999</v>
      </c>
      <c r="BB59" s="23">
        <v>0</v>
      </c>
      <c r="BC59" s="23">
        <f>BB59/BA59*100</f>
        <v>0</v>
      </c>
      <c r="BD59" s="23">
        <v>66.308459999999997</v>
      </c>
      <c r="BE59" s="23">
        <v>0</v>
      </c>
      <c r="BF59" s="23">
        <f>BE59/BD59*100</f>
        <v>0</v>
      </c>
      <c r="BG59" s="23"/>
      <c r="BH59" s="23"/>
      <c r="BI59" s="23"/>
      <c r="BJ59" s="23">
        <f t="shared" ref="BJ59:BJ67" si="822">BM59+BP59</f>
        <v>0</v>
      </c>
      <c r="BK59" s="23"/>
      <c r="BL59" s="23"/>
      <c r="BM59" s="23"/>
      <c r="BN59" s="23"/>
      <c r="BO59" s="23"/>
      <c r="BP59" s="23"/>
      <c r="BQ59" s="23"/>
      <c r="BR59" s="23"/>
      <c r="BS59" s="23">
        <f t="shared" ref="BS59:BT67" si="823">BV59+BY59</f>
        <v>0</v>
      </c>
      <c r="BT59" s="23">
        <f t="shared" si="823"/>
        <v>0</v>
      </c>
      <c r="BU59" s="23"/>
      <c r="BV59" s="23"/>
      <c r="BW59" s="23"/>
      <c r="BX59" s="23"/>
      <c r="BY59" s="23"/>
      <c r="BZ59" s="23"/>
      <c r="CA59" s="23"/>
      <c r="CB59" s="23">
        <f t="shared" ref="CB59:CC67" si="824">CE59+CH59</f>
        <v>0</v>
      </c>
      <c r="CC59" s="23">
        <f t="shared" si="824"/>
        <v>0</v>
      </c>
      <c r="CD59" s="23"/>
      <c r="CE59" s="23"/>
      <c r="CF59" s="23"/>
      <c r="CG59" s="23"/>
      <c r="CH59" s="23"/>
      <c r="CI59" s="23"/>
      <c r="CJ59" s="23"/>
      <c r="CK59" s="23">
        <f t="shared" ref="CK59:CL67" si="825">CN59+CQ59</f>
        <v>0</v>
      </c>
      <c r="CL59" s="23">
        <f t="shared" si="825"/>
        <v>0</v>
      </c>
      <c r="CM59" s="23"/>
      <c r="CN59" s="23"/>
      <c r="CO59" s="23"/>
      <c r="CP59" s="23"/>
      <c r="CQ59" s="23"/>
      <c r="CR59" s="23"/>
      <c r="CS59" s="23"/>
      <c r="CT59" s="23">
        <f t="shared" ref="CT59:CU67" si="826">CW59+CZ59</f>
        <v>0</v>
      </c>
      <c r="CU59" s="23">
        <f t="shared" si="826"/>
        <v>0</v>
      </c>
      <c r="CV59" s="23"/>
      <c r="CW59" s="23"/>
      <c r="CX59" s="23"/>
      <c r="CY59" s="23"/>
      <c r="CZ59" s="23"/>
      <c r="DA59" s="23"/>
      <c r="DB59" s="23"/>
      <c r="DC59" s="23">
        <f t="shared" ref="DC59:DD67" si="827">DF59+DI59</f>
        <v>0</v>
      </c>
      <c r="DD59" s="23">
        <f t="shared" si="827"/>
        <v>0</v>
      </c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>
        <v>14857.736000000001</v>
      </c>
      <c r="DP59" s="23">
        <v>0</v>
      </c>
      <c r="DQ59" s="23">
        <f>DP59/DO59*100</f>
        <v>0</v>
      </c>
      <c r="DR59" s="23"/>
      <c r="DS59" s="23"/>
      <c r="DT59" s="23"/>
      <c r="DU59" s="23">
        <f t="shared" ref="DU59:DV67" si="828">DX59+EA59</f>
        <v>0</v>
      </c>
      <c r="DV59" s="23">
        <f t="shared" si="828"/>
        <v>0</v>
      </c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>
        <f>GX59+HA59</f>
        <v>0</v>
      </c>
      <c r="GV59" s="23"/>
      <c r="GW59" s="23"/>
      <c r="GX59" s="23"/>
      <c r="GY59" s="23"/>
      <c r="GZ59" s="23"/>
      <c r="HA59" s="23"/>
      <c r="HB59" s="23"/>
      <c r="HC59" s="23"/>
    </row>
    <row r="60" spans="1:211">
      <c r="A60" s="20" t="s">
        <v>90</v>
      </c>
      <c r="B60" s="23">
        <f t="shared" si="815"/>
        <v>0</v>
      </c>
      <c r="C60" s="23">
        <f t="shared" si="816"/>
        <v>0</v>
      </c>
      <c r="D60" s="23"/>
      <c r="E60" s="23">
        <f t="shared" si="817"/>
        <v>0</v>
      </c>
      <c r="F60" s="23">
        <f t="shared" si="817"/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>
        <f t="shared" si="818"/>
        <v>0</v>
      </c>
      <c r="U60" s="23">
        <f t="shared" si="818"/>
        <v>0</v>
      </c>
      <c r="V60" s="23"/>
      <c r="W60" s="23"/>
      <c r="X60" s="23"/>
      <c r="Y60" s="23"/>
      <c r="Z60" s="23"/>
      <c r="AA60" s="23"/>
      <c r="AB60" s="23"/>
      <c r="AC60" s="23">
        <f t="shared" si="819"/>
        <v>0</v>
      </c>
      <c r="AD60" s="23">
        <f t="shared" si="819"/>
        <v>0</v>
      </c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>
        <f t="shared" si="820"/>
        <v>0</v>
      </c>
      <c r="AP60" s="23">
        <f t="shared" si="820"/>
        <v>0</v>
      </c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>
        <f t="shared" si="822"/>
        <v>0</v>
      </c>
      <c r="BK60" s="23"/>
      <c r="BL60" s="23"/>
      <c r="BM60" s="23"/>
      <c r="BN60" s="23"/>
      <c r="BO60" s="23"/>
      <c r="BP60" s="23"/>
      <c r="BQ60" s="23"/>
      <c r="BR60" s="23"/>
      <c r="BS60" s="23">
        <f t="shared" si="823"/>
        <v>0</v>
      </c>
      <c r="BT60" s="23">
        <f t="shared" si="823"/>
        <v>0</v>
      </c>
      <c r="BU60" s="23"/>
      <c r="BV60" s="23"/>
      <c r="BW60" s="23"/>
      <c r="BX60" s="23"/>
      <c r="BY60" s="23"/>
      <c r="BZ60" s="23"/>
      <c r="CA60" s="23"/>
      <c r="CB60" s="23">
        <f t="shared" si="824"/>
        <v>0</v>
      </c>
      <c r="CC60" s="23">
        <f t="shared" si="824"/>
        <v>0</v>
      </c>
      <c r="CD60" s="23"/>
      <c r="CE60" s="23"/>
      <c r="CF60" s="23"/>
      <c r="CG60" s="23"/>
      <c r="CH60" s="23"/>
      <c r="CI60" s="23"/>
      <c r="CJ60" s="23"/>
      <c r="CK60" s="23">
        <f t="shared" si="825"/>
        <v>0</v>
      </c>
      <c r="CL60" s="23">
        <f t="shared" si="825"/>
        <v>0</v>
      </c>
      <c r="CM60" s="23"/>
      <c r="CN60" s="23"/>
      <c r="CO60" s="23"/>
      <c r="CP60" s="23"/>
      <c r="CQ60" s="23"/>
      <c r="CR60" s="23"/>
      <c r="CS60" s="23"/>
      <c r="CT60" s="23">
        <f t="shared" si="826"/>
        <v>0</v>
      </c>
      <c r="CU60" s="23">
        <f t="shared" si="826"/>
        <v>0</v>
      </c>
      <c r="CV60" s="23"/>
      <c r="CW60" s="23"/>
      <c r="CX60" s="23"/>
      <c r="CY60" s="23"/>
      <c r="CZ60" s="23"/>
      <c r="DA60" s="23"/>
      <c r="DB60" s="23"/>
      <c r="DC60" s="23">
        <f t="shared" si="827"/>
        <v>0</v>
      </c>
      <c r="DD60" s="23">
        <f t="shared" si="827"/>
        <v>0</v>
      </c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4"/>
      <c r="DR60" s="23"/>
      <c r="DS60" s="23"/>
      <c r="DT60" s="23"/>
      <c r="DU60" s="23">
        <f t="shared" si="828"/>
        <v>0</v>
      </c>
      <c r="DV60" s="23">
        <f t="shared" si="828"/>
        <v>0</v>
      </c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>
        <f t="shared" ref="GU60:GU67" si="829">GX60+HA60</f>
        <v>0</v>
      </c>
      <c r="GV60" s="23"/>
      <c r="GW60" s="23"/>
      <c r="GX60" s="23"/>
      <c r="GY60" s="23"/>
      <c r="GZ60" s="23"/>
      <c r="HA60" s="23"/>
      <c r="HB60" s="23"/>
      <c r="HC60" s="23"/>
    </row>
    <row r="61" spans="1:211">
      <c r="A61" s="20" t="s">
        <v>94</v>
      </c>
      <c r="B61" s="23">
        <f t="shared" si="815"/>
        <v>421.63</v>
      </c>
      <c r="C61" s="23">
        <f t="shared" si="816"/>
        <v>0</v>
      </c>
      <c r="D61" s="23">
        <f t="shared" si="652"/>
        <v>0</v>
      </c>
      <c r="E61" s="23">
        <f t="shared" si="817"/>
        <v>0</v>
      </c>
      <c r="F61" s="23">
        <f t="shared" si="817"/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>
        <f t="shared" si="818"/>
        <v>0</v>
      </c>
      <c r="U61" s="23">
        <f t="shared" si="818"/>
        <v>0</v>
      </c>
      <c r="V61" s="23"/>
      <c r="W61" s="23"/>
      <c r="X61" s="23"/>
      <c r="Y61" s="23"/>
      <c r="Z61" s="23"/>
      <c r="AA61" s="23"/>
      <c r="AB61" s="23"/>
      <c r="AC61" s="23">
        <f t="shared" si="819"/>
        <v>0</v>
      </c>
      <c r="AD61" s="23">
        <f t="shared" si="819"/>
        <v>0</v>
      </c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>
        <f t="shared" si="820"/>
        <v>0</v>
      </c>
      <c r="AP61" s="23">
        <f t="shared" si="820"/>
        <v>0</v>
      </c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>
        <f t="shared" si="822"/>
        <v>421.63</v>
      </c>
      <c r="BK61" s="23">
        <f>BN61+BQ61</f>
        <v>0</v>
      </c>
      <c r="BL61" s="23">
        <f>BK61/BJ61*100</f>
        <v>0</v>
      </c>
      <c r="BM61" s="23">
        <v>421.63</v>
      </c>
      <c r="BN61" s="23">
        <v>0</v>
      </c>
      <c r="BO61" s="23">
        <f>BN61/BM61*100</f>
        <v>0</v>
      </c>
      <c r="BP61" s="23"/>
      <c r="BQ61" s="23"/>
      <c r="BR61" s="23"/>
      <c r="BS61" s="23">
        <f t="shared" si="823"/>
        <v>0</v>
      </c>
      <c r="BT61" s="23">
        <f t="shared" si="823"/>
        <v>0</v>
      </c>
      <c r="BU61" s="23"/>
      <c r="BV61" s="23"/>
      <c r="BW61" s="23"/>
      <c r="BX61" s="23"/>
      <c r="BY61" s="23"/>
      <c r="BZ61" s="23"/>
      <c r="CA61" s="23"/>
      <c r="CB61" s="23">
        <f t="shared" si="824"/>
        <v>0</v>
      </c>
      <c r="CC61" s="23">
        <f t="shared" si="824"/>
        <v>0</v>
      </c>
      <c r="CD61" s="23"/>
      <c r="CE61" s="23"/>
      <c r="CF61" s="23"/>
      <c r="CG61" s="23"/>
      <c r="CH61" s="23"/>
      <c r="CI61" s="23"/>
      <c r="CJ61" s="23"/>
      <c r="CK61" s="23">
        <f t="shared" si="825"/>
        <v>0</v>
      </c>
      <c r="CL61" s="23">
        <f t="shared" si="825"/>
        <v>0</v>
      </c>
      <c r="CM61" s="23"/>
      <c r="CN61" s="23"/>
      <c r="CO61" s="23"/>
      <c r="CP61" s="23"/>
      <c r="CQ61" s="23"/>
      <c r="CR61" s="23"/>
      <c r="CS61" s="23"/>
      <c r="CT61" s="23">
        <f t="shared" si="826"/>
        <v>0</v>
      </c>
      <c r="CU61" s="23">
        <f t="shared" si="826"/>
        <v>0</v>
      </c>
      <c r="CV61" s="23"/>
      <c r="CW61" s="23"/>
      <c r="CX61" s="23"/>
      <c r="CY61" s="23"/>
      <c r="CZ61" s="23"/>
      <c r="DA61" s="23"/>
      <c r="DB61" s="23"/>
      <c r="DC61" s="23">
        <f t="shared" si="827"/>
        <v>0</v>
      </c>
      <c r="DD61" s="23">
        <f t="shared" si="827"/>
        <v>0</v>
      </c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4"/>
      <c r="DR61" s="23"/>
      <c r="DS61" s="23"/>
      <c r="DT61" s="23"/>
      <c r="DU61" s="23">
        <f t="shared" si="828"/>
        <v>0</v>
      </c>
      <c r="DV61" s="23">
        <f t="shared" si="828"/>
        <v>0</v>
      </c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>
        <f t="shared" si="829"/>
        <v>0</v>
      </c>
      <c r="GV61" s="23"/>
      <c r="GW61" s="23"/>
      <c r="GX61" s="23"/>
      <c r="GY61" s="23"/>
      <c r="GZ61" s="23"/>
      <c r="HA61" s="23"/>
      <c r="HB61" s="23"/>
      <c r="HC61" s="23"/>
    </row>
    <row r="62" spans="1:211" ht="18.75" customHeight="1">
      <c r="A62" s="20" t="s">
        <v>98</v>
      </c>
      <c r="B62" s="23">
        <f t="shared" si="815"/>
        <v>0</v>
      </c>
      <c r="C62" s="23">
        <f t="shared" si="816"/>
        <v>0</v>
      </c>
      <c r="D62" s="23"/>
      <c r="E62" s="23">
        <f t="shared" si="817"/>
        <v>0</v>
      </c>
      <c r="F62" s="23">
        <f t="shared" si="817"/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>
        <f t="shared" si="818"/>
        <v>0</v>
      </c>
      <c r="U62" s="23">
        <f t="shared" si="818"/>
        <v>0</v>
      </c>
      <c r="V62" s="23"/>
      <c r="W62" s="23"/>
      <c r="X62" s="23"/>
      <c r="Y62" s="23"/>
      <c r="Z62" s="23"/>
      <c r="AA62" s="23"/>
      <c r="AB62" s="23"/>
      <c r="AC62" s="23">
        <f t="shared" si="819"/>
        <v>0</v>
      </c>
      <c r="AD62" s="23">
        <f t="shared" si="819"/>
        <v>0</v>
      </c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>
        <f t="shared" si="820"/>
        <v>0</v>
      </c>
      <c r="AP62" s="23">
        <f t="shared" si="820"/>
        <v>0</v>
      </c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>
        <f t="shared" si="822"/>
        <v>0</v>
      </c>
      <c r="BK62" s="23"/>
      <c r="BL62" s="23"/>
      <c r="BM62" s="23"/>
      <c r="BN62" s="23"/>
      <c r="BO62" s="23"/>
      <c r="BP62" s="23"/>
      <c r="BQ62" s="23"/>
      <c r="BR62" s="23"/>
      <c r="BS62" s="23">
        <f t="shared" si="823"/>
        <v>0</v>
      </c>
      <c r="BT62" s="23">
        <f t="shared" si="823"/>
        <v>0</v>
      </c>
      <c r="BU62" s="23"/>
      <c r="BV62" s="23"/>
      <c r="BW62" s="23"/>
      <c r="BX62" s="23"/>
      <c r="BY62" s="23"/>
      <c r="BZ62" s="23"/>
      <c r="CA62" s="23"/>
      <c r="CB62" s="23">
        <f t="shared" si="824"/>
        <v>0</v>
      </c>
      <c r="CC62" s="23">
        <f t="shared" si="824"/>
        <v>0</v>
      </c>
      <c r="CD62" s="23"/>
      <c r="CE62" s="23"/>
      <c r="CF62" s="23"/>
      <c r="CG62" s="23"/>
      <c r="CH62" s="23"/>
      <c r="CI62" s="23"/>
      <c r="CJ62" s="23"/>
      <c r="CK62" s="23">
        <f t="shared" si="825"/>
        <v>0</v>
      </c>
      <c r="CL62" s="23">
        <f t="shared" si="825"/>
        <v>0</v>
      </c>
      <c r="CM62" s="23"/>
      <c r="CN62" s="23"/>
      <c r="CO62" s="23"/>
      <c r="CP62" s="23"/>
      <c r="CQ62" s="23"/>
      <c r="CR62" s="23"/>
      <c r="CS62" s="23"/>
      <c r="CT62" s="23">
        <f t="shared" si="826"/>
        <v>0</v>
      </c>
      <c r="CU62" s="23">
        <f t="shared" si="826"/>
        <v>0</v>
      </c>
      <c r="CV62" s="23"/>
      <c r="CW62" s="23"/>
      <c r="CX62" s="23"/>
      <c r="CY62" s="23"/>
      <c r="CZ62" s="23"/>
      <c r="DA62" s="23"/>
      <c r="DB62" s="23"/>
      <c r="DC62" s="23">
        <f t="shared" si="827"/>
        <v>0</v>
      </c>
      <c r="DD62" s="23">
        <f t="shared" si="827"/>
        <v>0</v>
      </c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>
        <f t="shared" si="828"/>
        <v>0</v>
      </c>
      <c r="DV62" s="23">
        <f t="shared" si="828"/>
        <v>0</v>
      </c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>
        <f t="shared" si="829"/>
        <v>0</v>
      </c>
      <c r="GV62" s="23"/>
      <c r="GW62" s="23"/>
      <c r="GX62" s="23"/>
      <c r="GY62" s="23"/>
      <c r="GZ62" s="23"/>
      <c r="HA62" s="23"/>
      <c r="HB62" s="23"/>
      <c r="HC62" s="23"/>
    </row>
    <row r="63" spans="1:211">
      <c r="A63" s="20" t="s">
        <v>203</v>
      </c>
      <c r="B63" s="23">
        <f t="shared" si="815"/>
        <v>5562.58</v>
      </c>
      <c r="C63" s="23">
        <f t="shared" si="816"/>
        <v>0</v>
      </c>
      <c r="D63" s="23">
        <f t="shared" si="652"/>
        <v>0</v>
      </c>
      <c r="E63" s="23">
        <f t="shared" si="817"/>
        <v>0</v>
      </c>
      <c r="F63" s="23">
        <f t="shared" si="817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>
        <f t="shared" si="818"/>
        <v>0</v>
      </c>
      <c r="U63" s="23">
        <f t="shared" si="818"/>
        <v>0</v>
      </c>
      <c r="V63" s="23"/>
      <c r="W63" s="23"/>
      <c r="X63" s="23"/>
      <c r="Y63" s="23"/>
      <c r="Z63" s="23"/>
      <c r="AA63" s="23"/>
      <c r="AB63" s="23"/>
      <c r="AC63" s="23">
        <f t="shared" si="819"/>
        <v>0</v>
      </c>
      <c r="AD63" s="23">
        <f t="shared" si="819"/>
        <v>0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>
        <f t="shared" si="820"/>
        <v>0</v>
      </c>
      <c r="AP63" s="23">
        <f t="shared" si="820"/>
        <v>0</v>
      </c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>
        <f t="shared" si="822"/>
        <v>0</v>
      </c>
      <c r="BK63" s="23"/>
      <c r="BL63" s="23"/>
      <c r="BM63" s="23"/>
      <c r="BN63" s="23"/>
      <c r="BO63" s="23"/>
      <c r="BP63" s="23"/>
      <c r="BQ63" s="23"/>
      <c r="BR63" s="23"/>
      <c r="BS63" s="23">
        <f t="shared" si="823"/>
        <v>0</v>
      </c>
      <c r="BT63" s="23">
        <f t="shared" si="823"/>
        <v>0</v>
      </c>
      <c r="BU63" s="23"/>
      <c r="BV63" s="23"/>
      <c r="BW63" s="23"/>
      <c r="BX63" s="23"/>
      <c r="BY63" s="23"/>
      <c r="BZ63" s="23"/>
      <c r="CA63" s="23"/>
      <c r="CB63" s="23">
        <f t="shared" si="824"/>
        <v>5562.58</v>
      </c>
      <c r="CC63" s="23">
        <f t="shared" si="824"/>
        <v>0</v>
      </c>
      <c r="CD63" s="23"/>
      <c r="CE63" s="23">
        <v>5506.9</v>
      </c>
      <c r="CF63" s="23"/>
      <c r="CG63" s="23"/>
      <c r="CH63" s="23">
        <v>55.68</v>
      </c>
      <c r="CI63" s="23"/>
      <c r="CJ63" s="23"/>
      <c r="CK63" s="23">
        <f t="shared" si="825"/>
        <v>0</v>
      </c>
      <c r="CL63" s="23">
        <f t="shared" si="825"/>
        <v>0</v>
      </c>
      <c r="CM63" s="23"/>
      <c r="CN63" s="23"/>
      <c r="CO63" s="23"/>
      <c r="CP63" s="23"/>
      <c r="CQ63" s="23"/>
      <c r="CR63" s="23"/>
      <c r="CS63" s="23"/>
      <c r="CT63" s="23">
        <f t="shared" si="826"/>
        <v>0</v>
      </c>
      <c r="CU63" s="23">
        <f t="shared" si="826"/>
        <v>0</v>
      </c>
      <c r="CV63" s="23"/>
      <c r="CW63" s="23"/>
      <c r="CX63" s="23"/>
      <c r="CY63" s="23"/>
      <c r="CZ63" s="23"/>
      <c r="DA63" s="23"/>
      <c r="DB63" s="23"/>
      <c r="DC63" s="23">
        <f t="shared" si="827"/>
        <v>0</v>
      </c>
      <c r="DD63" s="23">
        <f t="shared" si="827"/>
        <v>0</v>
      </c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4"/>
      <c r="DR63" s="23"/>
      <c r="DS63" s="23"/>
      <c r="DT63" s="23"/>
      <c r="DU63" s="23">
        <f t="shared" si="828"/>
        <v>0</v>
      </c>
      <c r="DV63" s="23">
        <f t="shared" si="828"/>
        <v>0</v>
      </c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>
        <f t="shared" si="829"/>
        <v>0</v>
      </c>
      <c r="GV63" s="23"/>
      <c r="GW63" s="23"/>
      <c r="GX63" s="23"/>
      <c r="GY63" s="23"/>
      <c r="GZ63" s="23"/>
      <c r="HA63" s="23"/>
      <c r="HB63" s="23"/>
      <c r="HC63" s="23"/>
    </row>
    <row r="64" spans="1:211" ht="18" customHeight="1">
      <c r="A64" s="20" t="s">
        <v>204</v>
      </c>
      <c r="B64" s="23">
        <f t="shared" si="815"/>
        <v>0</v>
      </c>
      <c r="C64" s="23">
        <f t="shared" si="816"/>
        <v>0</v>
      </c>
      <c r="D64" s="23"/>
      <c r="E64" s="23">
        <f t="shared" si="817"/>
        <v>0</v>
      </c>
      <c r="F64" s="23">
        <f t="shared" si="817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>
        <f t="shared" si="818"/>
        <v>0</v>
      </c>
      <c r="U64" s="23">
        <f t="shared" si="818"/>
        <v>0</v>
      </c>
      <c r="V64" s="23"/>
      <c r="W64" s="23"/>
      <c r="X64" s="23"/>
      <c r="Y64" s="23"/>
      <c r="Z64" s="23"/>
      <c r="AA64" s="23"/>
      <c r="AB64" s="23"/>
      <c r="AC64" s="23">
        <f t="shared" si="819"/>
        <v>0</v>
      </c>
      <c r="AD64" s="23">
        <f t="shared" si="819"/>
        <v>0</v>
      </c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>
        <f t="shared" si="820"/>
        <v>0</v>
      </c>
      <c r="AP64" s="23">
        <f t="shared" si="820"/>
        <v>0</v>
      </c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>
        <f t="shared" si="822"/>
        <v>0</v>
      </c>
      <c r="BK64" s="23"/>
      <c r="BL64" s="23"/>
      <c r="BM64" s="23"/>
      <c r="BN64" s="23"/>
      <c r="BO64" s="23"/>
      <c r="BP64" s="23"/>
      <c r="BQ64" s="23"/>
      <c r="BR64" s="23"/>
      <c r="BS64" s="23">
        <f t="shared" si="823"/>
        <v>0</v>
      </c>
      <c r="BT64" s="23">
        <f t="shared" si="823"/>
        <v>0</v>
      </c>
      <c r="BU64" s="23"/>
      <c r="BV64" s="23"/>
      <c r="BW64" s="23"/>
      <c r="BX64" s="23"/>
      <c r="BY64" s="23"/>
      <c r="BZ64" s="23"/>
      <c r="CA64" s="23"/>
      <c r="CB64" s="23">
        <f t="shared" si="824"/>
        <v>0</v>
      </c>
      <c r="CC64" s="23">
        <f t="shared" si="824"/>
        <v>0</v>
      </c>
      <c r="CD64" s="23"/>
      <c r="CE64" s="23"/>
      <c r="CF64" s="23"/>
      <c r="CG64" s="23"/>
      <c r="CH64" s="23"/>
      <c r="CI64" s="23"/>
      <c r="CJ64" s="23"/>
      <c r="CK64" s="23">
        <f t="shared" si="825"/>
        <v>0</v>
      </c>
      <c r="CL64" s="23">
        <f t="shared" si="825"/>
        <v>0</v>
      </c>
      <c r="CM64" s="23"/>
      <c r="CN64" s="23"/>
      <c r="CO64" s="23"/>
      <c r="CP64" s="23"/>
      <c r="CQ64" s="23"/>
      <c r="CR64" s="23"/>
      <c r="CS64" s="23"/>
      <c r="CT64" s="23">
        <f t="shared" si="826"/>
        <v>0</v>
      </c>
      <c r="CU64" s="23">
        <f t="shared" si="826"/>
        <v>0</v>
      </c>
      <c r="CV64" s="23"/>
      <c r="CW64" s="23"/>
      <c r="CX64" s="23"/>
      <c r="CY64" s="23"/>
      <c r="CZ64" s="23"/>
      <c r="DA64" s="23"/>
      <c r="DB64" s="23"/>
      <c r="DC64" s="23">
        <f t="shared" si="827"/>
        <v>0</v>
      </c>
      <c r="DD64" s="23">
        <f t="shared" si="827"/>
        <v>0</v>
      </c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4"/>
      <c r="DR64" s="23"/>
      <c r="DS64" s="23"/>
      <c r="DT64" s="23"/>
      <c r="DU64" s="23">
        <f t="shared" si="828"/>
        <v>0</v>
      </c>
      <c r="DV64" s="23">
        <f t="shared" si="828"/>
        <v>0</v>
      </c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>
        <f t="shared" si="829"/>
        <v>0</v>
      </c>
      <c r="GV64" s="23"/>
      <c r="GW64" s="23"/>
      <c r="GX64" s="23"/>
      <c r="GY64" s="23"/>
      <c r="GZ64" s="23"/>
      <c r="HA64" s="23"/>
      <c r="HB64" s="23"/>
      <c r="HC64" s="23"/>
    </row>
    <row r="65" spans="1:211">
      <c r="A65" s="20" t="s">
        <v>156</v>
      </c>
      <c r="B65" s="23">
        <f t="shared" si="815"/>
        <v>0</v>
      </c>
      <c r="C65" s="23">
        <f t="shared" si="816"/>
        <v>0</v>
      </c>
      <c r="D65" s="23"/>
      <c r="E65" s="23">
        <f t="shared" si="817"/>
        <v>0</v>
      </c>
      <c r="F65" s="23">
        <f t="shared" si="817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>
        <f t="shared" si="818"/>
        <v>0</v>
      </c>
      <c r="U65" s="23">
        <f t="shared" si="818"/>
        <v>0</v>
      </c>
      <c r="V65" s="23"/>
      <c r="W65" s="23"/>
      <c r="X65" s="23"/>
      <c r="Y65" s="23"/>
      <c r="Z65" s="23"/>
      <c r="AA65" s="23"/>
      <c r="AB65" s="23"/>
      <c r="AC65" s="23">
        <f t="shared" si="819"/>
        <v>0</v>
      </c>
      <c r="AD65" s="23">
        <f t="shared" si="819"/>
        <v>0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>
        <f t="shared" si="820"/>
        <v>0</v>
      </c>
      <c r="AP65" s="23">
        <f t="shared" si="820"/>
        <v>0</v>
      </c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>
        <f t="shared" si="822"/>
        <v>0</v>
      </c>
      <c r="BK65" s="23"/>
      <c r="BL65" s="23"/>
      <c r="BM65" s="23"/>
      <c r="BN65" s="23"/>
      <c r="BO65" s="23"/>
      <c r="BP65" s="23"/>
      <c r="BQ65" s="23"/>
      <c r="BR65" s="23"/>
      <c r="BS65" s="23">
        <f t="shared" si="823"/>
        <v>0</v>
      </c>
      <c r="BT65" s="23">
        <f t="shared" si="823"/>
        <v>0</v>
      </c>
      <c r="BU65" s="23"/>
      <c r="BV65" s="23"/>
      <c r="BW65" s="23"/>
      <c r="BX65" s="23"/>
      <c r="BY65" s="23"/>
      <c r="BZ65" s="23"/>
      <c r="CA65" s="23"/>
      <c r="CB65" s="23">
        <f t="shared" si="824"/>
        <v>0</v>
      </c>
      <c r="CC65" s="23">
        <f t="shared" si="824"/>
        <v>0</v>
      </c>
      <c r="CD65" s="23"/>
      <c r="CE65" s="23"/>
      <c r="CF65" s="23"/>
      <c r="CG65" s="23"/>
      <c r="CH65" s="23"/>
      <c r="CI65" s="23"/>
      <c r="CJ65" s="23"/>
      <c r="CK65" s="23">
        <f t="shared" si="825"/>
        <v>0</v>
      </c>
      <c r="CL65" s="23">
        <f t="shared" si="825"/>
        <v>0</v>
      </c>
      <c r="CM65" s="23"/>
      <c r="CN65" s="23"/>
      <c r="CO65" s="23"/>
      <c r="CP65" s="23"/>
      <c r="CQ65" s="23"/>
      <c r="CR65" s="23"/>
      <c r="CS65" s="23"/>
      <c r="CT65" s="23">
        <f t="shared" si="826"/>
        <v>0</v>
      </c>
      <c r="CU65" s="23">
        <f t="shared" si="826"/>
        <v>0</v>
      </c>
      <c r="CV65" s="23"/>
      <c r="CW65" s="23"/>
      <c r="CX65" s="23"/>
      <c r="CY65" s="23"/>
      <c r="CZ65" s="23"/>
      <c r="DA65" s="23"/>
      <c r="DB65" s="23"/>
      <c r="DC65" s="23">
        <f t="shared" si="827"/>
        <v>0</v>
      </c>
      <c r="DD65" s="23">
        <f t="shared" si="827"/>
        <v>0</v>
      </c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>
        <f t="shared" si="828"/>
        <v>0</v>
      </c>
      <c r="DV65" s="23">
        <f t="shared" si="828"/>
        <v>0</v>
      </c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>
        <f t="shared" si="829"/>
        <v>0</v>
      </c>
      <c r="GV65" s="23"/>
      <c r="GW65" s="23"/>
      <c r="GX65" s="23"/>
      <c r="GY65" s="23"/>
      <c r="GZ65" s="23"/>
      <c r="HA65" s="23"/>
      <c r="HB65" s="23"/>
      <c r="HC65" s="23"/>
    </row>
    <row r="66" spans="1:211">
      <c r="A66" s="20" t="s">
        <v>159</v>
      </c>
      <c r="B66" s="23">
        <f t="shared" si="815"/>
        <v>0</v>
      </c>
      <c r="C66" s="23">
        <f t="shared" si="816"/>
        <v>0</v>
      </c>
      <c r="D66" s="23"/>
      <c r="E66" s="23">
        <f t="shared" si="817"/>
        <v>0</v>
      </c>
      <c r="F66" s="23">
        <f t="shared" si="817"/>
        <v>0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>
        <f t="shared" si="818"/>
        <v>0</v>
      </c>
      <c r="U66" s="23">
        <f t="shared" si="818"/>
        <v>0</v>
      </c>
      <c r="V66" s="23"/>
      <c r="W66" s="23"/>
      <c r="X66" s="23"/>
      <c r="Y66" s="23"/>
      <c r="Z66" s="23"/>
      <c r="AA66" s="23"/>
      <c r="AB66" s="23"/>
      <c r="AC66" s="23">
        <f t="shared" si="819"/>
        <v>0</v>
      </c>
      <c r="AD66" s="23">
        <f t="shared" si="819"/>
        <v>0</v>
      </c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>
        <f t="shared" si="820"/>
        <v>0</v>
      </c>
      <c r="AP66" s="23">
        <f t="shared" si="820"/>
        <v>0</v>
      </c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>
        <f t="shared" si="822"/>
        <v>0</v>
      </c>
      <c r="BK66" s="23"/>
      <c r="BL66" s="23"/>
      <c r="BM66" s="23"/>
      <c r="BN66" s="23"/>
      <c r="BO66" s="23"/>
      <c r="BP66" s="23"/>
      <c r="BQ66" s="23"/>
      <c r="BR66" s="23"/>
      <c r="BS66" s="23">
        <f t="shared" si="823"/>
        <v>0</v>
      </c>
      <c r="BT66" s="23">
        <f t="shared" si="823"/>
        <v>0</v>
      </c>
      <c r="BU66" s="23"/>
      <c r="BV66" s="23"/>
      <c r="BW66" s="23"/>
      <c r="BX66" s="23"/>
      <c r="BY66" s="23"/>
      <c r="BZ66" s="23"/>
      <c r="CA66" s="23"/>
      <c r="CB66" s="23">
        <f t="shared" si="824"/>
        <v>0</v>
      </c>
      <c r="CC66" s="23">
        <f t="shared" si="824"/>
        <v>0</v>
      </c>
      <c r="CD66" s="23"/>
      <c r="CE66" s="23"/>
      <c r="CF66" s="23"/>
      <c r="CG66" s="23"/>
      <c r="CH66" s="23"/>
      <c r="CI66" s="23"/>
      <c r="CJ66" s="23"/>
      <c r="CK66" s="23">
        <f t="shared" si="825"/>
        <v>0</v>
      </c>
      <c r="CL66" s="23">
        <f t="shared" si="825"/>
        <v>0</v>
      </c>
      <c r="CM66" s="23"/>
      <c r="CN66" s="23"/>
      <c r="CO66" s="23"/>
      <c r="CP66" s="23"/>
      <c r="CQ66" s="23"/>
      <c r="CR66" s="23"/>
      <c r="CS66" s="23"/>
      <c r="CT66" s="23">
        <f t="shared" si="826"/>
        <v>0</v>
      </c>
      <c r="CU66" s="23">
        <f t="shared" si="826"/>
        <v>0</v>
      </c>
      <c r="CV66" s="23"/>
      <c r="CW66" s="23"/>
      <c r="CX66" s="23"/>
      <c r="CY66" s="23"/>
      <c r="CZ66" s="23"/>
      <c r="DA66" s="23"/>
      <c r="DB66" s="23"/>
      <c r="DC66" s="23">
        <f t="shared" si="827"/>
        <v>0</v>
      </c>
      <c r="DD66" s="23">
        <f t="shared" si="827"/>
        <v>0</v>
      </c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4"/>
      <c r="DR66" s="23"/>
      <c r="DS66" s="23"/>
      <c r="DT66" s="23"/>
      <c r="DU66" s="23">
        <f t="shared" si="828"/>
        <v>0</v>
      </c>
      <c r="DV66" s="23">
        <f t="shared" si="828"/>
        <v>0</v>
      </c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>
        <f t="shared" si="829"/>
        <v>0</v>
      </c>
      <c r="GV66" s="23"/>
      <c r="GW66" s="23"/>
      <c r="GX66" s="23"/>
      <c r="GY66" s="23"/>
      <c r="GZ66" s="23"/>
      <c r="HA66" s="23"/>
      <c r="HB66" s="23"/>
      <c r="HC66" s="23"/>
    </row>
    <row r="67" spans="1:211">
      <c r="A67" s="20" t="s">
        <v>160</v>
      </c>
      <c r="B67" s="23">
        <f t="shared" si="815"/>
        <v>0</v>
      </c>
      <c r="C67" s="23">
        <f t="shared" si="816"/>
        <v>0</v>
      </c>
      <c r="D67" s="23"/>
      <c r="E67" s="23">
        <f t="shared" si="817"/>
        <v>0</v>
      </c>
      <c r="F67" s="23">
        <f t="shared" si="817"/>
        <v>0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>
        <f t="shared" si="818"/>
        <v>0</v>
      </c>
      <c r="U67" s="23">
        <f t="shared" si="818"/>
        <v>0</v>
      </c>
      <c r="V67" s="23"/>
      <c r="W67" s="23"/>
      <c r="X67" s="23"/>
      <c r="Y67" s="23"/>
      <c r="Z67" s="23"/>
      <c r="AA67" s="23"/>
      <c r="AB67" s="23"/>
      <c r="AC67" s="23">
        <f t="shared" si="819"/>
        <v>0</v>
      </c>
      <c r="AD67" s="23">
        <f t="shared" si="819"/>
        <v>0</v>
      </c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>
        <f t="shared" si="820"/>
        <v>0</v>
      </c>
      <c r="AP67" s="23">
        <f t="shared" si="820"/>
        <v>0</v>
      </c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>
        <f t="shared" si="822"/>
        <v>0</v>
      </c>
      <c r="BK67" s="23"/>
      <c r="BL67" s="23"/>
      <c r="BM67" s="23"/>
      <c r="BN67" s="23"/>
      <c r="BO67" s="23"/>
      <c r="BP67" s="23"/>
      <c r="BQ67" s="23"/>
      <c r="BR67" s="23"/>
      <c r="BS67" s="23">
        <f t="shared" si="823"/>
        <v>0</v>
      </c>
      <c r="BT67" s="23">
        <f t="shared" si="823"/>
        <v>0</v>
      </c>
      <c r="BU67" s="23"/>
      <c r="BV67" s="23"/>
      <c r="BW67" s="23"/>
      <c r="BX67" s="23"/>
      <c r="BY67" s="23"/>
      <c r="BZ67" s="23"/>
      <c r="CA67" s="23"/>
      <c r="CB67" s="23">
        <f t="shared" si="824"/>
        <v>0</v>
      </c>
      <c r="CC67" s="23">
        <f t="shared" si="824"/>
        <v>0</v>
      </c>
      <c r="CD67" s="23"/>
      <c r="CE67" s="23"/>
      <c r="CF67" s="23"/>
      <c r="CG67" s="23"/>
      <c r="CH67" s="23"/>
      <c r="CI67" s="23"/>
      <c r="CJ67" s="23"/>
      <c r="CK67" s="23">
        <f t="shared" si="825"/>
        <v>0</v>
      </c>
      <c r="CL67" s="23">
        <f t="shared" si="825"/>
        <v>0</v>
      </c>
      <c r="CM67" s="23"/>
      <c r="CN67" s="23"/>
      <c r="CO67" s="23"/>
      <c r="CP67" s="23"/>
      <c r="CQ67" s="23"/>
      <c r="CR67" s="23"/>
      <c r="CS67" s="23"/>
      <c r="CT67" s="23">
        <f t="shared" si="826"/>
        <v>0</v>
      </c>
      <c r="CU67" s="23">
        <f t="shared" si="826"/>
        <v>0</v>
      </c>
      <c r="CV67" s="23"/>
      <c r="CW67" s="23"/>
      <c r="CX67" s="23"/>
      <c r="CY67" s="23"/>
      <c r="CZ67" s="23"/>
      <c r="DA67" s="23"/>
      <c r="DB67" s="23"/>
      <c r="DC67" s="23">
        <f t="shared" si="827"/>
        <v>0</v>
      </c>
      <c r="DD67" s="23">
        <f t="shared" si="827"/>
        <v>0</v>
      </c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>
        <f t="shared" si="828"/>
        <v>0</v>
      </c>
      <c r="DV67" s="23">
        <f t="shared" si="828"/>
        <v>0</v>
      </c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>
        <f t="shared" si="829"/>
        <v>0</v>
      </c>
      <c r="GV67" s="23"/>
      <c r="GW67" s="23"/>
      <c r="GX67" s="23"/>
      <c r="GY67" s="23"/>
      <c r="GZ67" s="23"/>
      <c r="HA67" s="23"/>
      <c r="HB67" s="23"/>
      <c r="HC67" s="23"/>
    </row>
    <row r="68" spans="1:211" s="63" customFormat="1">
      <c r="A68" s="62" t="s">
        <v>179</v>
      </c>
      <c r="B68" s="40">
        <f>B69+B70</f>
        <v>278511.55250000005</v>
      </c>
      <c r="C68" s="40">
        <f>C69+C70</f>
        <v>94484.011679999996</v>
      </c>
      <c r="D68" s="40">
        <f t="shared" ref="D68:D73" si="830">C68/B68*100</f>
        <v>33.924629277272075</v>
      </c>
      <c r="E68" s="40">
        <f>E69+E70</f>
        <v>943.06459000000007</v>
      </c>
      <c r="F68" s="40">
        <f>F69+F70</f>
        <v>943.06459000000007</v>
      </c>
      <c r="G68" s="40">
        <f>F68/E68*100</f>
        <v>100</v>
      </c>
      <c r="H68" s="40">
        <f>H69+H70</f>
        <v>933.63394000000005</v>
      </c>
      <c r="I68" s="40">
        <f>I69+I70</f>
        <v>933.63394000000005</v>
      </c>
      <c r="J68" s="40">
        <f>I68/H68*100</f>
        <v>100</v>
      </c>
      <c r="K68" s="40">
        <f>K69+K70</f>
        <v>9.43065</v>
      </c>
      <c r="L68" s="40">
        <f>L69+L70</f>
        <v>9.43065</v>
      </c>
      <c r="M68" s="40">
        <f>L68/K68*100</f>
        <v>100</v>
      </c>
      <c r="N68" s="40">
        <f>N69+N70</f>
        <v>446.9</v>
      </c>
      <c r="O68" s="40">
        <f>O69+O70</f>
        <v>446.9</v>
      </c>
      <c r="P68" s="40">
        <f>O68/N68*100</f>
        <v>100</v>
      </c>
      <c r="Q68" s="40">
        <f>Q69+Q70</f>
        <v>2491.4899999999998</v>
      </c>
      <c r="R68" s="40">
        <f>R69+R70</f>
        <v>0</v>
      </c>
      <c r="S68" s="40">
        <f>R68/Q68*100</f>
        <v>0</v>
      </c>
      <c r="T68" s="40">
        <f>T69+T70</f>
        <v>7018.4242799999993</v>
      </c>
      <c r="U68" s="40">
        <f>U69+U70</f>
        <v>3510.4733999999999</v>
      </c>
      <c r="V68" s="40">
        <f>U68/T68*100</f>
        <v>50.017970700397726</v>
      </c>
      <c r="W68" s="40">
        <f>W69+W70</f>
        <v>4938.0737799999997</v>
      </c>
      <c r="X68" s="40">
        <f>X69+X70</f>
        <v>2469.9243000000001</v>
      </c>
      <c r="Y68" s="40">
        <f>X68/W68*100</f>
        <v>50.017970772401064</v>
      </c>
      <c r="Z68" s="40">
        <f>Z69+Z70</f>
        <v>2080.3505</v>
      </c>
      <c r="AA68" s="40">
        <f>AA69+AA70</f>
        <v>1040.5491</v>
      </c>
      <c r="AB68" s="40">
        <f>AA68/Z68*100</f>
        <v>50.017970529485289</v>
      </c>
      <c r="AC68" s="40">
        <f>AC69+AC70</f>
        <v>0</v>
      </c>
      <c r="AD68" s="40">
        <f>AD69+AD70</f>
        <v>0</v>
      </c>
      <c r="AE68" s="42"/>
      <c r="AF68" s="40">
        <f>AF69+AF70</f>
        <v>0</v>
      </c>
      <c r="AG68" s="40">
        <f>AG69+AG70</f>
        <v>0</v>
      </c>
      <c r="AH68" s="42"/>
      <c r="AI68" s="40">
        <f>AI69+AI70</f>
        <v>0</v>
      </c>
      <c r="AJ68" s="40">
        <f>AJ69+AJ70</f>
        <v>0</v>
      </c>
      <c r="AK68" s="42"/>
      <c r="AL68" s="40">
        <f>AL69+AL70</f>
        <v>0</v>
      </c>
      <c r="AM68" s="40">
        <f>AM69+AM70</f>
        <v>0</v>
      </c>
      <c r="AN68" s="42"/>
      <c r="AO68" s="40">
        <f>AO69+AO70</f>
        <v>0</v>
      </c>
      <c r="AP68" s="40">
        <f>AP69+AP70</f>
        <v>0</v>
      </c>
      <c r="AQ68" s="42"/>
      <c r="AR68" s="40">
        <f>AR69+AR70</f>
        <v>0</v>
      </c>
      <c r="AS68" s="40">
        <f>AS69+AS70</f>
        <v>0</v>
      </c>
      <c r="AT68" s="42"/>
      <c r="AU68" s="40">
        <f>AU69+AU70</f>
        <v>0</v>
      </c>
      <c r="AV68" s="40">
        <f>AV69+AV70</f>
        <v>0</v>
      </c>
      <c r="AW68" s="42"/>
      <c r="AX68" s="40">
        <f>AX69+AX70</f>
        <v>4169.3942800000004</v>
      </c>
      <c r="AY68" s="40">
        <f>AY69+AY70</f>
        <v>1349.0955800000002</v>
      </c>
      <c r="AZ68" s="40">
        <f>AY68/AX68*100</f>
        <v>32.3571120743227</v>
      </c>
      <c r="BA68" s="40">
        <f>BA69+BA70</f>
        <v>4086.0063700000001</v>
      </c>
      <c r="BB68" s="40">
        <f>BB69+BB70</f>
        <v>1322.11366</v>
      </c>
      <c r="BC68" s="40">
        <f>BB68/BA68*100</f>
        <v>32.357112061966752</v>
      </c>
      <c r="BD68" s="40">
        <f>BD69+BD70</f>
        <v>83.387910000000005</v>
      </c>
      <c r="BE68" s="40">
        <f>BE69+BE70</f>
        <v>26.981920000000002</v>
      </c>
      <c r="BF68" s="40">
        <f>BE68/BD68*100</f>
        <v>32.357112679763773</v>
      </c>
      <c r="BG68" s="40">
        <f>BG69+BG70</f>
        <v>0</v>
      </c>
      <c r="BH68" s="40">
        <f>BH69+BH70</f>
        <v>0</v>
      </c>
      <c r="BI68" s="40"/>
      <c r="BJ68" s="40">
        <f>BJ69+BJ70</f>
        <v>1932.1947700000001</v>
      </c>
      <c r="BK68" s="40">
        <f>BK69+BK70</f>
        <v>524</v>
      </c>
      <c r="BL68" s="40">
        <f>BK68/BJ68*100</f>
        <v>27.11941922914945</v>
      </c>
      <c r="BM68" s="40">
        <f>BM69+BM70</f>
        <v>1932.1947700000001</v>
      </c>
      <c r="BN68" s="40">
        <f>BN69+BN70</f>
        <v>524</v>
      </c>
      <c r="BO68" s="40">
        <f>BN68/BM68*100</f>
        <v>27.11941922914945</v>
      </c>
      <c r="BP68" s="40">
        <f>BP69+BP70</f>
        <v>0</v>
      </c>
      <c r="BQ68" s="40">
        <f>BQ69+BQ70</f>
        <v>0</v>
      </c>
      <c r="BR68" s="40"/>
      <c r="BS68" s="40">
        <f>BS69+BS70</f>
        <v>174438.48</v>
      </c>
      <c r="BT68" s="40">
        <f>BT69+BT70</f>
        <v>34609.182000000001</v>
      </c>
      <c r="BU68" s="40">
        <f>BT68/BS68*100</f>
        <v>19.840336833937098</v>
      </c>
      <c r="BV68" s="40">
        <f>BV69+BV70</f>
        <v>170949.71040000001</v>
      </c>
      <c r="BW68" s="40">
        <f>BW69+BW70</f>
        <v>33916.998370000001</v>
      </c>
      <c r="BX68" s="40">
        <f>BW68/BV68*100</f>
        <v>19.840336839786772</v>
      </c>
      <c r="BY68" s="40">
        <f>BY69+BY70</f>
        <v>3488.7696000000001</v>
      </c>
      <c r="BZ68" s="40">
        <f>BZ69+BZ70</f>
        <v>692.18362999999999</v>
      </c>
      <c r="CA68" s="40">
        <f>BZ68/BY68*100</f>
        <v>19.840336547303096</v>
      </c>
      <c r="CB68" s="40">
        <f>CB69+CB70</f>
        <v>0</v>
      </c>
      <c r="CC68" s="40">
        <f>CC69+CC70</f>
        <v>0</v>
      </c>
      <c r="CD68" s="40"/>
      <c r="CE68" s="40">
        <f>CE69+CE70</f>
        <v>0</v>
      </c>
      <c r="CF68" s="40">
        <f>CF69+CF70</f>
        <v>0</v>
      </c>
      <c r="CG68" s="40"/>
      <c r="CH68" s="40">
        <f>CH69+CH70</f>
        <v>0</v>
      </c>
      <c r="CI68" s="40">
        <f>CI69+CI70</f>
        <v>0</v>
      </c>
      <c r="CJ68" s="40"/>
      <c r="CK68" s="40">
        <f>CK69+CK70</f>
        <v>0</v>
      </c>
      <c r="CL68" s="40">
        <f>CL69+CL70</f>
        <v>0</v>
      </c>
      <c r="CM68" s="40"/>
      <c r="CN68" s="40">
        <f>CN69+CN70</f>
        <v>0</v>
      </c>
      <c r="CO68" s="40">
        <f>CO69+CO70</f>
        <v>0</v>
      </c>
      <c r="CP68" s="40"/>
      <c r="CQ68" s="40">
        <f>CQ69+CQ70</f>
        <v>0</v>
      </c>
      <c r="CR68" s="40">
        <f>CR69+CR70</f>
        <v>0</v>
      </c>
      <c r="CS68" s="40"/>
      <c r="CT68" s="40">
        <f>CT69+CT70</f>
        <v>0</v>
      </c>
      <c r="CU68" s="40">
        <f>CU69+CU70</f>
        <v>0</v>
      </c>
      <c r="CV68" s="40"/>
      <c r="CW68" s="40">
        <f>CW69+CW70</f>
        <v>0</v>
      </c>
      <c r="CX68" s="40">
        <f>CX69+CX70</f>
        <v>0</v>
      </c>
      <c r="CY68" s="40"/>
      <c r="CZ68" s="40">
        <f>CZ69+CZ70</f>
        <v>0</v>
      </c>
      <c r="DA68" s="40">
        <f>DA69+DA70</f>
        <v>0</v>
      </c>
      <c r="DB68" s="40"/>
      <c r="DC68" s="40">
        <f>DC69+DC70</f>
        <v>0</v>
      </c>
      <c r="DD68" s="40">
        <f>DD69+DD70</f>
        <v>0</v>
      </c>
      <c r="DE68" s="40"/>
      <c r="DF68" s="40">
        <f>DF69+DF70</f>
        <v>0</v>
      </c>
      <c r="DG68" s="40">
        <f>DG69+DG70</f>
        <v>0</v>
      </c>
      <c r="DH68" s="40"/>
      <c r="DI68" s="40">
        <f>DI69+DI70</f>
        <v>0</v>
      </c>
      <c r="DJ68" s="40">
        <f>DJ69+DJ70</f>
        <v>0</v>
      </c>
      <c r="DK68" s="40"/>
      <c r="DL68" s="40">
        <f>DL69+DL70</f>
        <v>0</v>
      </c>
      <c r="DM68" s="40">
        <f>DM69+DM70</f>
        <v>0</v>
      </c>
      <c r="DN68" s="40"/>
      <c r="DO68" s="40">
        <f>DO69+DO70</f>
        <v>19390.330000000002</v>
      </c>
      <c r="DP68" s="40">
        <f>DP69+DP70</f>
        <v>0</v>
      </c>
      <c r="DQ68" s="40">
        <f>DP68/DO68*100</f>
        <v>0</v>
      </c>
      <c r="DR68" s="40">
        <f>DR69+DR70</f>
        <v>8072.2</v>
      </c>
      <c r="DS68" s="40">
        <f>DS69+DS70</f>
        <v>4600</v>
      </c>
      <c r="DT68" s="40">
        <f>DS68/DR68*100</f>
        <v>56.985704021208591</v>
      </c>
      <c r="DU68" s="40">
        <f>DU69+DU70</f>
        <v>0</v>
      </c>
      <c r="DV68" s="40">
        <f>DV69+DV70</f>
        <v>0</v>
      </c>
      <c r="DW68" s="40"/>
      <c r="DX68" s="40">
        <f>DX69+DX70</f>
        <v>0</v>
      </c>
      <c r="DY68" s="40">
        <f>DY69+DY70</f>
        <v>0</v>
      </c>
      <c r="DZ68" s="40"/>
      <c r="EA68" s="40">
        <f>EA69+EA70</f>
        <v>0</v>
      </c>
      <c r="EB68" s="40">
        <f>EB69+EB70</f>
        <v>0</v>
      </c>
      <c r="EC68" s="40"/>
      <c r="ED68" s="40">
        <f>ED69+ED70</f>
        <v>0</v>
      </c>
      <c r="EE68" s="40"/>
      <c r="EF68" s="42"/>
      <c r="EG68" s="40">
        <f>EG69+EG70</f>
        <v>51.020409999999998</v>
      </c>
      <c r="EH68" s="40">
        <f>EH69+EH70</f>
        <v>51.020409999999998</v>
      </c>
      <c r="EI68" s="40">
        <f>SUM(EH68/EG68*100)</f>
        <v>100</v>
      </c>
      <c r="EJ68" s="40">
        <f>EJ69+EJ70</f>
        <v>50</v>
      </c>
      <c r="EK68" s="40">
        <f>EK69+EK70</f>
        <v>50</v>
      </c>
      <c r="EL68" s="40">
        <f>SUM(EK68/EJ68*100)</f>
        <v>100</v>
      </c>
      <c r="EM68" s="40">
        <f>EM69+EM70</f>
        <v>1.02041</v>
      </c>
      <c r="EN68" s="40">
        <f>EN69+EN70</f>
        <v>1.02041</v>
      </c>
      <c r="EO68" s="40">
        <f>SUM(EN68/EM68*100)</f>
        <v>100</v>
      </c>
      <c r="EP68" s="40">
        <f>EP69+EP70</f>
        <v>0</v>
      </c>
      <c r="EQ68" s="40">
        <f>EQ69+EQ70</f>
        <v>0</v>
      </c>
      <c r="ER68" s="40"/>
      <c r="ES68" s="40">
        <f>ES69+ES70</f>
        <v>2000.8163199999999</v>
      </c>
      <c r="ET68" s="40">
        <f>ET69+ET70</f>
        <v>2000.8163199999999</v>
      </c>
      <c r="EU68" s="40">
        <f>ET68/ES68*100</f>
        <v>100</v>
      </c>
      <c r="EV68" s="40">
        <f>EV69+EV70</f>
        <v>0</v>
      </c>
      <c r="EW68" s="40">
        <f>EW69+EW70</f>
        <v>0</v>
      </c>
      <c r="EX68" s="40"/>
      <c r="EY68" s="40">
        <f>EY69+EY70</f>
        <v>98.999979999999994</v>
      </c>
      <c r="EZ68" s="40">
        <f>EZ69+EZ70</f>
        <v>98.999979999999994</v>
      </c>
      <c r="FA68" s="40">
        <f>EZ68/EY68*100</f>
        <v>100</v>
      </c>
      <c r="FB68" s="40">
        <f>FB69+FB70</f>
        <v>8363.1960999999992</v>
      </c>
      <c r="FC68" s="40">
        <f>FC69+FC70</f>
        <v>3713.82276</v>
      </c>
      <c r="FD68" s="40">
        <f>FC68/FB68*100</f>
        <v>44.406740145672302</v>
      </c>
      <c r="FE68" s="40">
        <f>FE69+FE70</f>
        <v>4732.9931900000001</v>
      </c>
      <c r="FF68" s="40">
        <f>FF69+FF70</f>
        <v>1752.86229</v>
      </c>
      <c r="FG68" s="40">
        <f>FF68/FE68*100</f>
        <v>37.034963280815539</v>
      </c>
      <c r="FH68" s="40">
        <f>FH69+FH70</f>
        <v>0</v>
      </c>
      <c r="FI68" s="40">
        <f>FI69+FI70</f>
        <v>0</v>
      </c>
      <c r="FJ68" s="40"/>
      <c r="FK68" s="40">
        <f>FK69+FK70</f>
        <v>0</v>
      </c>
      <c r="FL68" s="40">
        <f>FL69+FL70</f>
        <v>0</v>
      </c>
      <c r="FM68" s="40"/>
      <c r="FN68" s="40">
        <f>FN69+FN70</f>
        <v>0</v>
      </c>
      <c r="FO68" s="40">
        <f>FO69+FO70</f>
        <v>0</v>
      </c>
      <c r="FP68" s="40"/>
      <c r="FQ68" s="40">
        <f>FQ69+FQ70</f>
        <v>0</v>
      </c>
      <c r="FR68" s="40">
        <f>FR69+FR70</f>
        <v>0</v>
      </c>
      <c r="FS68" s="40"/>
      <c r="FT68" s="40">
        <f>FT69+FT70</f>
        <v>0</v>
      </c>
      <c r="FU68" s="40">
        <f>FU69+FU70</f>
        <v>0</v>
      </c>
      <c r="FV68" s="40"/>
      <c r="FW68" s="40">
        <f>FW69+FW70</f>
        <v>1126.896</v>
      </c>
      <c r="FX68" s="40">
        <f>FX69+FX70</f>
        <v>786.48541999999998</v>
      </c>
      <c r="FY68" s="40">
        <f>FX68/FW68*100</f>
        <v>69.79219200352118</v>
      </c>
      <c r="FZ68" s="40">
        <f>FZ69+FZ70</f>
        <v>1544.05143</v>
      </c>
      <c r="GA68" s="40">
        <f>GA69+GA70</f>
        <v>1543.6831400000001</v>
      </c>
      <c r="GB68" s="40">
        <f>GA68/FZ68*100</f>
        <v>99.976147815231784</v>
      </c>
      <c r="GC68" s="40">
        <f>GC69+GC70</f>
        <v>3137.4953599999999</v>
      </c>
      <c r="GD68" s="40">
        <f>GD69+GD70</f>
        <v>0</v>
      </c>
      <c r="GE68" s="40">
        <f>GD68/GC68*100</f>
        <v>0</v>
      </c>
      <c r="GF68" s="40">
        <f>GF69+GF70</f>
        <v>0</v>
      </c>
      <c r="GG68" s="40">
        <f>GG69+GG70</f>
        <v>0</v>
      </c>
      <c r="GH68" s="40"/>
      <c r="GI68" s="40">
        <f>GI69+GI70</f>
        <v>0</v>
      </c>
      <c r="GJ68" s="40">
        <f>GJ69+GJ70</f>
        <v>0</v>
      </c>
      <c r="GK68" s="40"/>
      <c r="GL68" s="40">
        <f>GL69+GL70</f>
        <v>0</v>
      </c>
      <c r="GM68" s="40">
        <f>GM69+GM70</f>
        <v>0</v>
      </c>
      <c r="GN68" s="40"/>
      <c r="GO68" s="40">
        <f>GO69+GO70</f>
        <v>38553.605790000001</v>
      </c>
      <c r="GP68" s="40">
        <f>GP69+GP70</f>
        <v>38553.605790000001</v>
      </c>
      <c r="GQ68" s="40"/>
      <c r="GR68" s="40">
        <f>GR69+GR70</f>
        <v>0</v>
      </c>
      <c r="GS68" s="40">
        <f>GS69+GS70</f>
        <v>0</v>
      </c>
      <c r="GT68" s="40"/>
      <c r="GU68" s="40">
        <f>GU69+GU70</f>
        <v>0</v>
      </c>
      <c r="GV68" s="40">
        <f>GV69+GV70</f>
        <v>0</v>
      </c>
      <c r="GW68" s="40"/>
      <c r="GX68" s="40">
        <f>GX69+GX70</f>
        <v>0</v>
      </c>
      <c r="GY68" s="40">
        <f>GY69+GY70</f>
        <v>0</v>
      </c>
      <c r="GZ68" s="40"/>
      <c r="HA68" s="40">
        <f>HA69+HA70</f>
        <v>0</v>
      </c>
      <c r="HB68" s="40">
        <f>HB69+HB70</f>
        <v>0</v>
      </c>
      <c r="HC68" s="40"/>
    </row>
    <row r="69" spans="1:211" s="65" customFormat="1">
      <c r="A69" s="64" t="s">
        <v>184</v>
      </c>
      <c r="B69" s="23">
        <f>E69+N69+Q69+T69+AC69+AL69+AO69+AX69+BG69+BJ69+BS69+CB69+CK69+CT69+DC69+DL69+DO69+DR69+DU69+ED69+EG69+EP69+ES69+EV69+EY69+FB69+FE69+FH69+FK69+FN69+FQ69+FT69+FW69+FZ69+GC69+GF69+GI69+GL69+GO69+GU69+GR69</f>
        <v>253019.63345000002</v>
      </c>
      <c r="C69" s="23">
        <f>F69+O69+R69+U69+AD69+AM69+AP69+AY69+BH69+BK69+BT69+CC69+CL69+CU69+DD69+DM69+DP69+DS69+DV69+EE69+EH69+EQ69+ET69+EW69+EZ69+FC69+FF69+FI69+FL69+FO69+FR69+FU69+FX69+GA69+GD69+GG69+GJ69+GM69+GP69+GV69+GS69</f>
        <v>92610.916100000002</v>
      </c>
      <c r="D69" s="42">
        <f t="shared" si="830"/>
        <v>36.602264748083719</v>
      </c>
      <c r="E69" s="42">
        <f>H69+K69</f>
        <v>943.06459000000007</v>
      </c>
      <c r="F69" s="42">
        <f>I69+L69</f>
        <v>943.06459000000007</v>
      </c>
      <c r="G69" s="42">
        <f>F69/E69*100</f>
        <v>100</v>
      </c>
      <c r="H69" s="42">
        <v>933.63394000000005</v>
      </c>
      <c r="I69" s="42">
        <v>933.63394000000005</v>
      </c>
      <c r="J69" s="42">
        <f>I69/H69*100</f>
        <v>100</v>
      </c>
      <c r="K69" s="42">
        <v>9.43065</v>
      </c>
      <c r="L69" s="42">
        <v>9.43065</v>
      </c>
      <c r="M69" s="42">
        <f>L69/K69*100</f>
        <v>100</v>
      </c>
      <c r="N69" s="42">
        <v>446.9</v>
      </c>
      <c r="O69" s="42">
        <v>446.9</v>
      </c>
      <c r="P69" s="42">
        <f>O69/N69*100</f>
        <v>100</v>
      </c>
      <c r="Q69" s="42">
        <v>2491.4899999999998</v>
      </c>
      <c r="R69" s="42"/>
      <c r="S69" s="42">
        <f>R69/Q69*100</f>
        <v>0</v>
      </c>
      <c r="T69" s="42">
        <f>W69+Z69</f>
        <v>7018.4242799999993</v>
      </c>
      <c r="U69" s="42">
        <f>X69+AA69</f>
        <v>3510.4733999999999</v>
      </c>
      <c r="V69" s="42">
        <f>U69/T69*100</f>
        <v>50.017970700397726</v>
      </c>
      <c r="W69" s="42">
        <v>4938.0737799999997</v>
      </c>
      <c r="X69" s="42">
        <v>2469.9243000000001</v>
      </c>
      <c r="Y69" s="42">
        <f>X69/W69*100</f>
        <v>50.017970772401064</v>
      </c>
      <c r="Z69" s="42">
        <v>2080.3505</v>
      </c>
      <c r="AA69" s="42">
        <v>1040.5491</v>
      </c>
      <c r="AB69" s="42">
        <f>AA69/Z69*100</f>
        <v>50.017970529485289</v>
      </c>
      <c r="AC69" s="42">
        <f>AF69+AI69</f>
        <v>0</v>
      </c>
      <c r="AD69" s="42">
        <f>AG69+AJ69</f>
        <v>0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>
        <f>AR69+AU69</f>
        <v>0</v>
      </c>
      <c r="AP69" s="42">
        <f>AS69+AV69</f>
        <v>0</v>
      </c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>
        <f>BM69+BP69</f>
        <v>0</v>
      </c>
      <c r="BK69" s="42"/>
      <c r="BL69" s="42"/>
      <c r="BM69" s="42"/>
      <c r="BN69" s="42"/>
      <c r="BO69" s="42"/>
      <c r="BP69" s="42"/>
      <c r="BQ69" s="42"/>
      <c r="BR69" s="42"/>
      <c r="BS69" s="42">
        <f>BV69+BY69</f>
        <v>174438.48</v>
      </c>
      <c r="BT69" s="42">
        <f>BW69+BZ69</f>
        <v>34609.182000000001</v>
      </c>
      <c r="BU69" s="42">
        <f>BT69/BS69*100</f>
        <v>19.840336833937098</v>
      </c>
      <c r="BV69" s="42">
        <v>170949.71040000001</v>
      </c>
      <c r="BW69" s="42">
        <v>33916.998370000001</v>
      </c>
      <c r="BX69" s="42">
        <f>BW69/BV69*100</f>
        <v>19.840336839786772</v>
      </c>
      <c r="BY69" s="42">
        <v>3488.7696000000001</v>
      </c>
      <c r="BZ69" s="42">
        <v>692.18362999999999</v>
      </c>
      <c r="CA69" s="42">
        <f>BZ69/BY69*100</f>
        <v>19.840336547303096</v>
      </c>
      <c r="CB69" s="42">
        <f>CE69+CH69</f>
        <v>0</v>
      </c>
      <c r="CC69" s="42">
        <f>CF69+CI69</f>
        <v>0</v>
      </c>
      <c r="CD69" s="42"/>
      <c r="CE69" s="42"/>
      <c r="CF69" s="42"/>
      <c r="CG69" s="42"/>
      <c r="CH69" s="42"/>
      <c r="CI69" s="42"/>
      <c r="CJ69" s="42"/>
      <c r="CK69" s="42">
        <f>CN69+CQ69</f>
        <v>0</v>
      </c>
      <c r="CL69" s="42">
        <f>CO69+CR69</f>
        <v>0</v>
      </c>
      <c r="CM69" s="42"/>
      <c r="CN69" s="42"/>
      <c r="CO69" s="42"/>
      <c r="CP69" s="42"/>
      <c r="CQ69" s="42"/>
      <c r="CR69" s="42"/>
      <c r="CS69" s="42"/>
      <c r="CT69" s="42">
        <f>CW69+CZ69</f>
        <v>0</v>
      </c>
      <c r="CU69" s="42">
        <f>CX69+DA69</f>
        <v>0</v>
      </c>
      <c r="CV69" s="42"/>
      <c r="CW69" s="42"/>
      <c r="CX69" s="42"/>
      <c r="CY69" s="42"/>
      <c r="CZ69" s="42"/>
      <c r="DA69" s="42"/>
      <c r="DB69" s="42"/>
      <c r="DC69" s="42">
        <f>DF69+DI69</f>
        <v>0</v>
      </c>
      <c r="DD69" s="42">
        <f>DG69+DJ69</f>
        <v>0</v>
      </c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0"/>
      <c r="DR69" s="42">
        <v>8072.2</v>
      </c>
      <c r="DS69" s="42">
        <v>4600</v>
      </c>
      <c r="DT69" s="42">
        <f>DS69/DR69*100</f>
        <v>56.985704021208591</v>
      </c>
      <c r="DU69" s="42">
        <f>DX69+EA69</f>
        <v>0</v>
      </c>
      <c r="DV69" s="42">
        <f>DY69+EB69</f>
        <v>0</v>
      </c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>
        <f>EJ69+EM69</f>
        <v>51.020409999999998</v>
      </c>
      <c r="EH69" s="42">
        <f>EK69+EN69</f>
        <v>51.020409999999998</v>
      </c>
      <c r="EI69" s="42">
        <f>SUM(EH69/EG69*100)</f>
        <v>100</v>
      </c>
      <c r="EJ69" s="42">
        <v>50</v>
      </c>
      <c r="EK69" s="42">
        <v>50</v>
      </c>
      <c r="EL69" s="42">
        <f>SUM(EK69/EJ69*100)</f>
        <v>100</v>
      </c>
      <c r="EM69" s="42">
        <v>1.02041</v>
      </c>
      <c r="EN69" s="42">
        <v>1.02041</v>
      </c>
      <c r="EO69" s="42">
        <f>SUM(EN69/EM69*100)</f>
        <v>100</v>
      </c>
      <c r="EP69" s="42"/>
      <c r="EQ69" s="42"/>
      <c r="ER69" s="42"/>
      <c r="ES69" s="42">
        <v>2000.8163199999999</v>
      </c>
      <c r="ET69" s="42">
        <v>2000.8163199999999</v>
      </c>
      <c r="EU69" s="42">
        <f>ET69/ES69*100</f>
        <v>100</v>
      </c>
      <c r="EV69" s="42"/>
      <c r="EW69" s="42"/>
      <c r="EX69" s="42"/>
      <c r="EY69" s="42">
        <v>98.999979999999994</v>
      </c>
      <c r="EZ69" s="42">
        <v>98.999979999999994</v>
      </c>
      <c r="FA69" s="42">
        <f>EZ69/EY69*100</f>
        <v>100</v>
      </c>
      <c r="FB69" s="42">
        <v>8363.1960999999992</v>
      </c>
      <c r="FC69" s="42">
        <v>3713.82276</v>
      </c>
      <c r="FD69" s="42">
        <f>FC69/FB69*100</f>
        <v>44.406740145672302</v>
      </c>
      <c r="FE69" s="42">
        <v>4732.9931900000001</v>
      </c>
      <c r="FF69" s="42">
        <v>1752.86229</v>
      </c>
      <c r="FG69" s="42">
        <f>FF69/FE69*100</f>
        <v>37.034963280815539</v>
      </c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>
        <v>1126.896</v>
      </c>
      <c r="FX69" s="42">
        <v>786.48541999999998</v>
      </c>
      <c r="FY69" s="42">
        <f>FX69/FW69*100</f>
        <v>69.79219200352118</v>
      </c>
      <c r="FZ69" s="42">
        <v>1544.05143</v>
      </c>
      <c r="GA69" s="42">
        <v>1543.6831400000001</v>
      </c>
      <c r="GB69" s="42">
        <f>GA69/FZ69*100</f>
        <v>99.976147815231784</v>
      </c>
      <c r="GC69" s="42">
        <v>3137.4953599999999</v>
      </c>
      <c r="GD69" s="42"/>
      <c r="GE69" s="42">
        <f>GD69/GC69*100</f>
        <v>0</v>
      </c>
      <c r="GF69" s="42"/>
      <c r="GG69" s="42"/>
      <c r="GH69" s="42"/>
      <c r="GI69" s="42"/>
      <c r="GJ69" s="42"/>
      <c r="GK69" s="42"/>
      <c r="GL69" s="42"/>
      <c r="GM69" s="42"/>
      <c r="GN69" s="42"/>
      <c r="GO69" s="42">
        <v>38553.605790000001</v>
      </c>
      <c r="GP69" s="42">
        <v>38553.605790000001</v>
      </c>
      <c r="GQ69" s="42"/>
      <c r="GR69" s="42"/>
      <c r="GS69" s="42"/>
      <c r="GT69" s="42"/>
      <c r="GU69" s="42">
        <f>GX69+HA69</f>
        <v>0</v>
      </c>
      <c r="GV69" s="42"/>
      <c r="GW69" s="42"/>
      <c r="GX69" s="42"/>
      <c r="GY69" s="42"/>
      <c r="GZ69" s="42"/>
      <c r="HA69" s="42"/>
      <c r="HB69" s="42"/>
      <c r="HC69" s="42"/>
    </row>
    <row r="70" spans="1:211" s="63" customFormat="1">
      <c r="A70" s="62" t="s">
        <v>192</v>
      </c>
      <c r="B70" s="40">
        <f>SUM(B71:B76)</f>
        <v>25491.91905</v>
      </c>
      <c r="C70" s="40">
        <f>SUM(C71:C76)</f>
        <v>1873.0955800000002</v>
      </c>
      <c r="D70" s="40">
        <f t="shared" si="830"/>
        <v>7.3478013810027392</v>
      </c>
      <c r="E70" s="40">
        <f>SUM(E71:E76)</f>
        <v>0</v>
      </c>
      <c r="F70" s="40">
        <f>SUM(F71:F76)</f>
        <v>0</v>
      </c>
      <c r="G70" s="42"/>
      <c r="H70" s="40">
        <f>SUM(H71:H76)</f>
        <v>0</v>
      </c>
      <c r="I70" s="40">
        <f>SUM(I71:I76)</f>
        <v>0</v>
      </c>
      <c r="J70" s="42"/>
      <c r="K70" s="40">
        <f>SUM(K71:K76)</f>
        <v>0</v>
      </c>
      <c r="L70" s="40">
        <f>SUM(L71:L76)</f>
        <v>0</v>
      </c>
      <c r="M70" s="42"/>
      <c r="N70" s="40">
        <f>SUM(N71:N76)</f>
        <v>0</v>
      </c>
      <c r="O70" s="40">
        <f>SUM(O71:O76)</f>
        <v>0</v>
      </c>
      <c r="P70" s="42"/>
      <c r="Q70" s="40">
        <f>SUM(Q71:Q76)</f>
        <v>0</v>
      </c>
      <c r="R70" s="40">
        <f>SUM(R71:R76)</f>
        <v>0</v>
      </c>
      <c r="S70" s="42"/>
      <c r="T70" s="40">
        <f>SUM(T71:T76)</f>
        <v>0</v>
      </c>
      <c r="U70" s="40">
        <f>SUM(U71:U76)</f>
        <v>0</v>
      </c>
      <c r="V70" s="42"/>
      <c r="W70" s="40">
        <f>SUM(W71:W76)</f>
        <v>0</v>
      </c>
      <c r="X70" s="40">
        <f>SUM(X71:X76)</f>
        <v>0</v>
      </c>
      <c r="Y70" s="40"/>
      <c r="Z70" s="40">
        <f>SUM(Z71:Z76)</f>
        <v>0</v>
      </c>
      <c r="AA70" s="40">
        <f>SUM(AA71:AA76)</f>
        <v>0</v>
      </c>
      <c r="AB70" s="42"/>
      <c r="AC70" s="40">
        <f>SUM(AC71:AC76)</f>
        <v>0</v>
      </c>
      <c r="AD70" s="40">
        <f>SUM(AD71:AD76)</f>
        <v>0</v>
      </c>
      <c r="AE70" s="42"/>
      <c r="AF70" s="40">
        <f>SUM(AF71:AF76)</f>
        <v>0</v>
      </c>
      <c r="AG70" s="40">
        <f>SUM(AG71:AG76)</f>
        <v>0</v>
      </c>
      <c r="AH70" s="42"/>
      <c r="AI70" s="40">
        <f>SUM(AI71:AI76)</f>
        <v>0</v>
      </c>
      <c r="AJ70" s="40">
        <f>SUM(AJ71:AJ76)</f>
        <v>0</v>
      </c>
      <c r="AK70" s="42"/>
      <c r="AL70" s="40">
        <f>SUM(AL71:AL76)</f>
        <v>0</v>
      </c>
      <c r="AM70" s="40">
        <f>SUM(AM71:AM76)</f>
        <v>0</v>
      </c>
      <c r="AN70" s="42"/>
      <c r="AO70" s="40">
        <f>SUM(AO71:AO76)</f>
        <v>0</v>
      </c>
      <c r="AP70" s="40">
        <f>SUM(AP71:AP76)</f>
        <v>0</v>
      </c>
      <c r="AQ70" s="42"/>
      <c r="AR70" s="40">
        <f>SUM(AR71:AR76)</f>
        <v>0</v>
      </c>
      <c r="AS70" s="40">
        <f>SUM(AS71:AS76)</f>
        <v>0</v>
      </c>
      <c r="AT70" s="42"/>
      <c r="AU70" s="40">
        <f>SUM(AU71:AU76)</f>
        <v>0</v>
      </c>
      <c r="AV70" s="40">
        <f>SUM(AV71:AV76)</f>
        <v>0</v>
      </c>
      <c r="AW70" s="42"/>
      <c r="AX70" s="40">
        <f>SUM(AX71:AX76)</f>
        <v>4169.3942800000004</v>
      </c>
      <c r="AY70" s="40">
        <f>SUM(AY71:AY76)</f>
        <v>1349.0955800000002</v>
      </c>
      <c r="AZ70" s="40">
        <f>AY70/AX70*100</f>
        <v>32.3571120743227</v>
      </c>
      <c r="BA70" s="40">
        <f>SUM(BA71:BA76)</f>
        <v>4086.0063700000001</v>
      </c>
      <c r="BB70" s="40">
        <f>SUM(BB71:BB76)</f>
        <v>1322.11366</v>
      </c>
      <c r="BC70" s="40">
        <f>BB70/BA70*100</f>
        <v>32.357112061966752</v>
      </c>
      <c r="BD70" s="40">
        <f>SUM(BD71:BD76)</f>
        <v>83.387910000000005</v>
      </c>
      <c r="BE70" s="40">
        <f>SUM(BE71:BE76)</f>
        <v>26.981920000000002</v>
      </c>
      <c r="BF70" s="40">
        <f>BE70/BD70*100</f>
        <v>32.357112679763773</v>
      </c>
      <c r="BG70" s="40">
        <f>SUM(BG71:BG76)</f>
        <v>0</v>
      </c>
      <c r="BH70" s="40">
        <f>SUM(BH71:BH76)</f>
        <v>0</v>
      </c>
      <c r="BI70" s="40"/>
      <c r="BJ70" s="40">
        <f>SUM(BJ71:BJ76)</f>
        <v>1932.1947700000001</v>
      </c>
      <c r="BK70" s="40">
        <f>SUM(BK71:BK76)</f>
        <v>524</v>
      </c>
      <c r="BL70" s="40">
        <f>BK70/BJ70*100</f>
        <v>27.11941922914945</v>
      </c>
      <c r="BM70" s="40">
        <f>SUM(BM71:BM76)</f>
        <v>1932.1947700000001</v>
      </c>
      <c r="BN70" s="40">
        <f>SUM(BN71:BN76)</f>
        <v>524</v>
      </c>
      <c r="BO70" s="40">
        <f>BN70/BM70*100</f>
        <v>27.11941922914945</v>
      </c>
      <c r="BP70" s="40">
        <f>SUM(BP71:BP76)</f>
        <v>0</v>
      </c>
      <c r="BQ70" s="40">
        <f>SUM(BQ71:BQ76)</f>
        <v>0</v>
      </c>
      <c r="BR70" s="40"/>
      <c r="BS70" s="40">
        <f>SUM(BS71:BS76)</f>
        <v>0</v>
      </c>
      <c r="BT70" s="40">
        <f>SUM(BT71:BT76)</f>
        <v>0</v>
      </c>
      <c r="BU70" s="40"/>
      <c r="BV70" s="40">
        <f>SUM(BV71:BV76)</f>
        <v>0</v>
      </c>
      <c r="BW70" s="40">
        <f>SUM(BW71:BW76)</f>
        <v>0</v>
      </c>
      <c r="BX70" s="40"/>
      <c r="BY70" s="40">
        <f>SUM(BY71:BY76)</f>
        <v>0</v>
      </c>
      <c r="BZ70" s="40">
        <f>SUM(BZ71:BZ76)</f>
        <v>0</v>
      </c>
      <c r="CA70" s="40"/>
      <c r="CB70" s="40">
        <f>SUM(CB71:CB76)</f>
        <v>0</v>
      </c>
      <c r="CC70" s="40">
        <f>SUM(CC71:CC76)</f>
        <v>0</v>
      </c>
      <c r="CD70" s="40"/>
      <c r="CE70" s="40">
        <f>SUM(CE71:CE76)</f>
        <v>0</v>
      </c>
      <c r="CF70" s="40">
        <f>SUM(CF71:CF76)</f>
        <v>0</v>
      </c>
      <c r="CG70" s="40"/>
      <c r="CH70" s="40">
        <f>SUM(CH71:CH76)</f>
        <v>0</v>
      </c>
      <c r="CI70" s="40">
        <f>SUM(CI71:CI76)</f>
        <v>0</v>
      </c>
      <c r="CJ70" s="40"/>
      <c r="CK70" s="40">
        <f>SUM(CK71:CK76)</f>
        <v>0</v>
      </c>
      <c r="CL70" s="40">
        <f>SUM(CL71:CL76)</f>
        <v>0</v>
      </c>
      <c r="CM70" s="40"/>
      <c r="CN70" s="40">
        <f>SUM(CN71:CN76)</f>
        <v>0</v>
      </c>
      <c r="CO70" s="40">
        <f>SUM(CO71:CO76)</f>
        <v>0</v>
      </c>
      <c r="CP70" s="40"/>
      <c r="CQ70" s="40">
        <f>SUM(CQ71:CQ76)</f>
        <v>0</v>
      </c>
      <c r="CR70" s="40">
        <f>SUM(CR71:CR76)</f>
        <v>0</v>
      </c>
      <c r="CS70" s="40"/>
      <c r="CT70" s="40">
        <f>SUM(CT71:CT76)</f>
        <v>0</v>
      </c>
      <c r="CU70" s="40">
        <f>SUM(CU71:CU76)</f>
        <v>0</v>
      </c>
      <c r="CV70" s="40"/>
      <c r="CW70" s="40">
        <f>SUM(CW71:CW76)</f>
        <v>0</v>
      </c>
      <c r="CX70" s="40">
        <f>SUM(CX71:CX76)</f>
        <v>0</v>
      </c>
      <c r="CY70" s="40"/>
      <c r="CZ70" s="40">
        <f>SUM(CZ71:CZ76)</f>
        <v>0</v>
      </c>
      <c r="DA70" s="40">
        <f>SUM(DA71:DA76)</f>
        <v>0</v>
      </c>
      <c r="DB70" s="40"/>
      <c r="DC70" s="40">
        <f>SUM(DC71:DC76)</f>
        <v>0</v>
      </c>
      <c r="DD70" s="40">
        <f>SUM(DD71:DD76)</f>
        <v>0</v>
      </c>
      <c r="DE70" s="40"/>
      <c r="DF70" s="40">
        <f>SUM(DF71:DF76)</f>
        <v>0</v>
      </c>
      <c r="DG70" s="40">
        <f>SUM(DG71:DG76)</f>
        <v>0</v>
      </c>
      <c r="DH70" s="40"/>
      <c r="DI70" s="40">
        <f>SUM(DI71:DI76)</f>
        <v>0</v>
      </c>
      <c r="DJ70" s="40">
        <f>SUM(DJ71:DJ76)</f>
        <v>0</v>
      </c>
      <c r="DK70" s="40"/>
      <c r="DL70" s="40">
        <f>SUM(DL71:DL76)</f>
        <v>0</v>
      </c>
      <c r="DM70" s="40">
        <f>SUM(DM71:DM76)</f>
        <v>0</v>
      </c>
      <c r="DN70" s="40"/>
      <c r="DO70" s="40">
        <f>SUM(DO71:DO76)</f>
        <v>19390.330000000002</v>
      </c>
      <c r="DP70" s="40">
        <f>SUM(DP71:DP76)</f>
        <v>0</v>
      </c>
      <c r="DQ70" s="40">
        <f>DP70/DO70*100</f>
        <v>0</v>
      </c>
      <c r="DR70" s="40">
        <f>SUM(DR71:DR76)</f>
        <v>0</v>
      </c>
      <c r="DS70" s="40">
        <f>SUM(DS71:DS76)</f>
        <v>0</v>
      </c>
      <c r="DT70" s="40"/>
      <c r="DU70" s="40">
        <f>SUM(DU71:DU76)</f>
        <v>0</v>
      </c>
      <c r="DV70" s="40">
        <f>SUM(DV71:DV76)</f>
        <v>0</v>
      </c>
      <c r="DW70" s="40"/>
      <c r="DX70" s="40">
        <f>SUM(DX71:DX76)</f>
        <v>0</v>
      </c>
      <c r="DY70" s="40">
        <f>SUM(DY71:DY76)</f>
        <v>0</v>
      </c>
      <c r="DZ70" s="40"/>
      <c r="EA70" s="40">
        <f>SUM(EA71:EA76)</f>
        <v>0</v>
      </c>
      <c r="EB70" s="40">
        <f>SUM(EB71:EB76)</f>
        <v>0</v>
      </c>
      <c r="EC70" s="40"/>
      <c r="ED70" s="40">
        <f>ED71+ED72</f>
        <v>0</v>
      </c>
      <c r="EE70" s="40"/>
      <c r="EF70" s="42"/>
      <c r="EG70" s="40">
        <f>EG71+EG72</f>
        <v>0</v>
      </c>
      <c r="EH70" s="40">
        <f>EH71+EH72</f>
        <v>0</v>
      </c>
      <c r="EI70" s="40"/>
      <c r="EJ70" s="40">
        <f>EJ71+EJ72</f>
        <v>0</v>
      </c>
      <c r="EK70" s="40">
        <f>EK71+EK72</f>
        <v>0</v>
      </c>
      <c r="EL70" s="40"/>
      <c r="EM70" s="40">
        <f>EM71+EM72</f>
        <v>0</v>
      </c>
      <c r="EN70" s="40">
        <f>EN71+EN72</f>
        <v>0</v>
      </c>
      <c r="EO70" s="42"/>
      <c r="EP70" s="40">
        <f>SUM(EP71:EP76)</f>
        <v>0</v>
      </c>
      <c r="EQ70" s="40">
        <f>SUM(EQ71:EQ76)</f>
        <v>0</v>
      </c>
      <c r="ER70" s="40"/>
      <c r="ES70" s="40">
        <f>SUM(ES71:ES76)</f>
        <v>0</v>
      </c>
      <c r="ET70" s="40">
        <f>SUM(ET71:ET76)</f>
        <v>0</v>
      </c>
      <c r="EU70" s="40"/>
      <c r="EV70" s="40">
        <f>SUM(EV71:EV76)</f>
        <v>0</v>
      </c>
      <c r="EW70" s="40">
        <f>SUM(EW71:EW76)</f>
        <v>0</v>
      </c>
      <c r="EX70" s="40"/>
      <c r="EY70" s="40">
        <f>SUM(EY71:EY76)</f>
        <v>0</v>
      </c>
      <c r="EZ70" s="40">
        <f>SUM(EZ71:EZ76)</f>
        <v>0</v>
      </c>
      <c r="FA70" s="40"/>
      <c r="FB70" s="40">
        <f>SUM(FB71:FB76)</f>
        <v>0</v>
      </c>
      <c r="FC70" s="40">
        <f>SUM(FC71:FC76)</f>
        <v>0</v>
      </c>
      <c r="FD70" s="40"/>
      <c r="FE70" s="40">
        <f>SUM(FE71:FE76)</f>
        <v>0</v>
      </c>
      <c r="FF70" s="40">
        <f>SUM(FF71:FF76)</f>
        <v>0</v>
      </c>
      <c r="FG70" s="40"/>
      <c r="FH70" s="40">
        <f>SUM(FH71:FH76)</f>
        <v>0</v>
      </c>
      <c r="FI70" s="40">
        <f>SUM(FI71:FI76)</f>
        <v>0</v>
      </c>
      <c r="FJ70" s="40"/>
      <c r="FK70" s="40">
        <f>SUM(FK71:FK76)</f>
        <v>0</v>
      </c>
      <c r="FL70" s="40">
        <f>SUM(FL71:FL76)</f>
        <v>0</v>
      </c>
      <c r="FM70" s="40"/>
      <c r="FN70" s="40">
        <f>SUM(FN71:FN76)</f>
        <v>0</v>
      </c>
      <c r="FO70" s="40">
        <f>SUM(FO71:FO76)</f>
        <v>0</v>
      </c>
      <c r="FP70" s="40"/>
      <c r="FQ70" s="40">
        <f>SUM(FQ71:FQ76)</f>
        <v>0</v>
      </c>
      <c r="FR70" s="40">
        <f>SUM(FR71:FR76)</f>
        <v>0</v>
      </c>
      <c r="FS70" s="40"/>
      <c r="FT70" s="40">
        <f>SUM(FT71:FT76)</f>
        <v>0</v>
      </c>
      <c r="FU70" s="40">
        <f>SUM(FU71:FU76)</f>
        <v>0</v>
      </c>
      <c r="FV70" s="40"/>
      <c r="FW70" s="40">
        <f>SUM(FW71:FW76)</f>
        <v>0</v>
      </c>
      <c r="FX70" s="40">
        <f>SUM(FX71:FX76)</f>
        <v>0</v>
      </c>
      <c r="FY70" s="40"/>
      <c r="FZ70" s="40">
        <f>SUM(FZ71:FZ76)</f>
        <v>0</v>
      </c>
      <c r="GA70" s="40">
        <f>SUM(GA71:GA76)</f>
        <v>0</v>
      </c>
      <c r="GB70" s="40"/>
      <c r="GC70" s="40">
        <f>SUM(GC71:GC76)</f>
        <v>0</v>
      </c>
      <c r="GD70" s="40">
        <f>SUM(GD71:GD76)</f>
        <v>0</v>
      </c>
      <c r="GE70" s="40"/>
      <c r="GF70" s="40">
        <f>SUM(GF71:GF76)</f>
        <v>0</v>
      </c>
      <c r="GG70" s="40">
        <f>SUM(GG71:GG76)</f>
        <v>0</v>
      </c>
      <c r="GH70" s="40"/>
      <c r="GI70" s="40">
        <f>SUM(GI71:GI76)</f>
        <v>0</v>
      </c>
      <c r="GJ70" s="40">
        <f>SUM(GJ71:GJ76)</f>
        <v>0</v>
      </c>
      <c r="GK70" s="40"/>
      <c r="GL70" s="40">
        <f>SUM(GL71:GL76)</f>
        <v>0</v>
      </c>
      <c r="GM70" s="40">
        <f>SUM(GM71:GM76)</f>
        <v>0</v>
      </c>
      <c r="GN70" s="40"/>
      <c r="GO70" s="40">
        <f>SUM(GO71:GO76)</f>
        <v>0</v>
      </c>
      <c r="GP70" s="40">
        <f>SUM(GP71:GP76)</f>
        <v>0</v>
      </c>
      <c r="GQ70" s="40"/>
      <c r="GR70" s="40">
        <f>SUM(GR71:GR76)</f>
        <v>0</v>
      </c>
      <c r="GS70" s="40">
        <f>SUM(GS71:GS76)</f>
        <v>0</v>
      </c>
      <c r="GT70" s="40"/>
      <c r="GU70" s="40">
        <f>SUM(GU71:GU76)</f>
        <v>0</v>
      </c>
      <c r="GV70" s="40">
        <f>SUM(GV71:GV76)</f>
        <v>0</v>
      </c>
      <c r="GW70" s="40"/>
      <c r="GX70" s="40">
        <f>GX71+GX72</f>
        <v>0</v>
      </c>
      <c r="GY70" s="40">
        <f>GY71+GY72</f>
        <v>0</v>
      </c>
      <c r="GZ70" s="40"/>
      <c r="HA70" s="40">
        <f>HA71+HA72</f>
        <v>0</v>
      </c>
      <c r="HB70" s="40">
        <f>HB71+HB72</f>
        <v>0</v>
      </c>
      <c r="HC70" s="42"/>
    </row>
    <row r="71" spans="1:211" s="65" customFormat="1">
      <c r="A71" s="64" t="s">
        <v>59</v>
      </c>
      <c r="B71" s="23">
        <f t="shared" ref="B71:B76" si="831">E71+N71+Q71+T71+AC71+AL71+AO71+AX71+BG71+BJ71+BS71+CB71+CK71+CT71+DC71+DL71+DO71+DR71+DU71+ED71+EG71+EP71+ES71+EV71+EY71+FB71+FE71+FH71+FK71+FN71+FQ71+FT71+FW71+FZ71+GC71+GF71+GI71+GL71+GO71+GU71+GR71</f>
        <v>22705.751960000001</v>
      </c>
      <c r="C71" s="23">
        <f t="shared" ref="C71:C76" si="832">F71+O71+R71+U71+AD71+AM71+AP71+AY71+BH71+BK71+BT71+CC71+CL71+CU71+DD71+DM71+DP71+DS71+DV71+EE71+EH71+EQ71+ET71+EW71+EZ71+FC71+FF71+FI71+FL71+FO71+FR71+FU71+FX71+GA71+GD71+GG71+GJ71+GM71+GP71+GV71+GS71</f>
        <v>944.56546000000003</v>
      </c>
      <c r="D71" s="42">
        <f t="shared" si="830"/>
        <v>4.160027211008078</v>
      </c>
      <c r="E71" s="42">
        <f t="shared" ref="E71:F76" si="833">H71+K71</f>
        <v>0</v>
      </c>
      <c r="F71" s="42">
        <f t="shared" si="833"/>
        <v>0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>
        <f t="shared" ref="T71:U76" si="834">W71+Z71</f>
        <v>0</v>
      </c>
      <c r="U71" s="42">
        <f t="shared" si="834"/>
        <v>0</v>
      </c>
      <c r="V71" s="42"/>
      <c r="W71" s="42"/>
      <c r="X71" s="42"/>
      <c r="Y71" s="42"/>
      <c r="Z71" s="42"/>
      <c r="AA71" s="42"/>
      <c r="AB71" s="42"/>
      <c r="AC71" s="42">
        <f t="shared" ref="AC71:AD76" si="835">AF71+AI71</f>
        <v>0</v>
      </c>
      <c r="AD71" s="42">
        <f t="shared" si="835"/>
        <v>0</v>
      </c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>
        <f t="shared" ref="AO71:AP76" si="836">AR71+AU71</f>
        <v>0</v>
      </c>
      <c r="AP71" s="42">
        <f t="shared" si="836"/>
        <v>0</v>
      </c>
      <c r="AQ71" s="42"/>
      <c r="AR71" s="42"/>
      <c r="AS71" s="42"/>
      <c r="AT71" s="42"/>
      <c r="AU71" s="42"/>
      <c r="AV71" s="42"/>
      <c r="AW71" s="42"/>
      <c r="AX71" s="42">
        <f>BA71+BD71</f>
        <v>3315.4219600000001</v>
      </c>
      <c r="AY71" s="42">
        <f>BB71+BE71</f>
        <v>944.56546000000003</v>
      </c>
      <c r="AZ71" s="42">
        <f>AY71/AX71*100</f>
        <v>28.490052590470267</v>
      </c>
      <c r="BA71" s="42">
        <v>3249.1134999999999</v>
      </c>
      <c r="BB71" s="42">
        <v>925.67415000000005</v>
      </c>
      <c r="BC71" s="42">
        <f>BB71/BA71*100</f>
        <v>28.490052748234252</v>
      </c>
      <c r="BD71" s="42">
        <v>66.308459999999997</v>
      </c>
      <c r="BE71" s="42">
        <v>18.891310000000001</v>
      </c>
      <c r="BF71" s="42">
        <f>BE71/BD71*100</f>
        <v>28.490044860037472</v>
      </c>
      <c r="BG71" s="42"/>
      <c r="BH71" s="42"/>
      <c r="BI71" s="42"/>
      <c r="BJ71" s="42">
        <f t="shared" ref="BJ71:BJ76" si="837">BM71+BP71</f>
        <v>0</v>
      </c>
      <c r="BK71" s="42"/>
      <c r="BL71" s="42"/>
      <c r="BM71" s="42"/>
      <c r="BN71" s="42"/>
      <c r="BO71" s="42"/>
      <c r="BP71" s="42"/>
      <c r="BQ71" s="42"/>
      <c r="BR71" s="42"/>
      <c r="BS71" s="42">
        <v>0</v>
      </c>
      <c r="BT71" s="42">
        <v>0</v>
      </c>
      <c r="BU71" s="42"/>
      <c r="BV71" s="42"/>
      <c r="BW71" s="42"/>
      <c r="BX71" s="42"/>
      <c r="BY71" s="42"/>
      <c r="BZ71" s="42"/>
      <c r="CA71" s="42"/>
      <c r="CB71" s="42">
        <f t="shared" ref="CB71:CC76" si="838">CE71+CH71</f>
        <v>0</v>
      </c>
      <c r="CC71" s="42">
        <f t="shared" si="838"/>
        <v>0</v>
      </c>
      <c r="CD71" s="40"/>
      <c r="CE71" s="42"/>
      <c r="CF71" s="42"/>
      <c r="CG71" s="40"/>
      <c r="CH71" s="42"/>
      <c r="CI71" s="42"/>
      <c r="CJ71" s="40"/>
      <c r="CK71" s="42">
        <f t="shared" ref="CK71:CL76" si="839">CN71+CQ71</f>
        <v>0</v>
      </c>
      <c r="CL71" s="42">
        <f t="shared" si="839"/>
        <v>0</v>
      </c>
      <c r="CM71" s="42"/>
      <c r="CN71" s="42"/>
      <c r="CO71" s="42"/>
      <c r="CP71" s="42"/>
      <c r="CQ71" s="42"/>
      <c r="CR71" s="42"/>
      <c r="CS71" s="42"/>
      <c r="CT71" s="42">
        <f t="shared" ref="CT71:CU76" si="840">CW71+CZ71</f>
        <v>0</v>
      </c>
      <c r="CU71" s="42">
        <f t="shared" si="840"/>
        <v>0</v>
      </c>
      <c r="CV71" s="42"/>
      <c r="CW71" s="42"/>
      <c r="CX71" s="42"/>
      <c r="CY71" s="42"/>
      <c r="CZ71" s="42"/>
      <c r="DA71" s="42"/>
      <c r="DB71" s="42"/>
      <c r="DC71" s="42">
        <f t="shared" ref="DC71:DD76" si="841">DF71+DI71</f>
        <v>0</v>
      </c>
      <c r="DD71" s="42">
        <f t="shared" si="841"/>
        <v>0</v>
      </c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>
        <v>19390.330000000002</v>
      </c>
      <c r="DP71" s="42">
        <v>0</v>
      </c>
      <c r="DQ71" s="42">
        <f>DP71/DO71*100</f>
        <v>0</v>
      </c>
      <c r="DR71" s="42"/>
      <c r="DS71" s="42"/>
      <c r="DT71" s="40"/>
      <c r="DU71" s="42">
        <f t="shared" ref="DU71:DV76" si="842">DX71+EA71</f>
        <v>0</v>
      </c>
      <c r="DV71" s="42">
        <f t="shared" si="842"/>
        <v>0</v>
      </c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0"/>
      <c r="ES71" s="42"/>
      <c r="ET71" s="42"/>
      <c r="EU71" s="40"/>
      <c r="EV71" s="42"/>
      <c r="EW71" s="42"/>
      <c r="EX71" s="40"/>
      <c r="EY71" s="42"/>
      <c r="EZ71" s="42"/>
      <c r="FA71" s="40"/>
      <c r="FB71" s="42"/>
      <c r="FC71" s="42"/>
      <c r="FD71" s="40"/>
      <c r="FE71" s="42"/>
      <c r="FF71" s="42"/>
      <c r="FG71" s="40"/>
      <c r="FH71" s="42"/>
      <c r="FI71" s="42"/>
      <c r="FJ71" s="40"/>
      <c r="FK71" s="42"/>
      <c r="FL71" s="42"/>
      <c r="FM71" s="40"/>
      <c r="FN71" s="42"/>
      <c r="FO71" s="42"/>
      <c r="FP71" s="40"/>
      <c r="FQ71" s="42"/>
      <c r="FR71" s="42"/>
      <c r="FS71" s="40"/>
      <c r="FT71" s="42"/>
      <c r="FU71" s="42"/>
      <c r="FV71" s="40"/>
      <c r="FW71" s="42"/>
      <c r="FX71" s="42"/>
      <c r="FY71" s="40"/>
      <c r="FZ71" s="42"/>
      <c r="GA71" s="42"/>
      <c r="GB71" s="40"/>
      <c r="GC71" s="42"/>
      <c r="GD71" s="42"/>
      <c r="GE71" s="40"/>
      <c r="GF71" s="42"/>
      <c r="GG71" s="42"/>
      <c r="GH71" s="40"/>
      <c r="GI71" s="42"/>
      <c r="GJ71" s="42"/>
      <c r="GK71" s="40"/>
      <c r="GL71" s="42"/>
      <c r="GM71" s="42"/>
      <c r="GN71" s="40"/>
      <c r="GO71" s="42"/>
      <c r="GP71" s="42"/>
      <c r="GQ71" s="40"/>
      <c r="GR71" s="42"/>
      <c r="GS71" s="42"/>
      <c r="GT71" s="40"/>
      <c r="GU71" s="42">
        <f t="shared" ref="GU71:GU76" si="843">GX71+HA71</f>
        <v>0</v>
      </c>
      <c r="GV71" s="42"/>
      <c r="GW71" s="40"/>
      <c r="GX71" s="42"/>
      <c r="GY71" s="42"/>
      <c r="GZ71" s="42"/>
      <c r="HA71" s="42"/>
      <c r="HB71" s="42"/>
      <c r="HC71" s="42"/>
    </row>
    <row r="72" spans="1:211" s="65" customFormat="1">
      <c r="A72" s="64" t="s">
        <v>49</v>
      </c>
      <c r="B72" s="23">
        <f t="shared" si="831"/>
        <v>853.97231999999997</v>
      </c>
      <c r="C72" s="23">
        <f t="shared" si="832"/>
        <v>404.53012000000001</v>
      </c>
      <c r="D72" s="42">
        <f t="shared" si="830"/>
        <v>47.370401888435921</v>
      </c>
      <c r="E72" s="42">
        <f t="shared" si="833"/>
        <v>0</v>
      </c>
      <c r="F72" s="42">
        <f t="shared" si="833"/>
        <v>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>
        <f t="shared" si="834"/>
        <v>0</v>
      </c>
      <c r="U72" s="42">
        <f t="shared" si="834"/>
        <v>0</v>
      </c>
      <c r="V72" s="42"/>
      <c r="W72" s="42"/>
      <c r="X72" s="42"/>
      <c r="Y72" s="42"/>
      <c r="Z72" s="42"/>
      <c r="AA72" s="42"/>
      <c r="AB72" s="42"/>
      <c r="AC72" s="42">
        <f t="shared" si="835"/>
        <v>0</v>
      </c>
      <c r="AD72" s="42">
        <f t="shared" si="835"/>
        <v>0</v>
      </c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>
        <f t="shared" si="836"/>
        <v>0</v>
      </c>
      <c r="AP72" s="42">
        <f t="shared" si="836"/>
        <v>0</v>
      </c>
      <c r="AQ72" s="42"/>
      <c r="AR72" s="42"/>
      <c r="AS72" s="42"/>
      <c r="AT72" s="42"/>
      <c r="AU72" s="42"/>
      <c r="AV72" s="42"/>
      <c r="AW72" s="42"/>
      <c r="AX72" s="42">
        <f>BA72+BD72</f>
        <v>853.97231999999997</v>
      </c>
      <c r="AY72" s="42">
        <f>BB72+BE72</f>
        <v>404.53012000000001</v>
      </c>
      <c r="AZ72" s="42">
        <f>AY72/AX72*100</f>
        <v>47.370401888435921</v>
      </c>
      <c r="BA72" s="42">
        <v>836.89287000000002</v>
      </c>
      <c r="BB72" s="42">
        <v>396.43950999999998</v>
      </c>
      <c r="BC72" s="42">
        <f>BB72/BA72*100</f>
        <v>47.370401184084649</v>
      </c>
      <c r="BD72" s="42">
        <v>17.079450000000001</v>
      </c>
      <c r="BE72" s="42">
        <v>8.0906099999999999</v>
      </c>
      <c r="BF72" s="42">
        <f>BE72/BD72*100</f>
        <v>47.370436401640568</v>
      </c>
      <c r="BG72" s="42"/>
      <c r="BH72" s="42"/>
      <c r="BI72" s="42"/>
      <c r="BJ72" s="42">
        <f t="shared" si="837"/>
        <v>0</v>
      </c>
      <c r="BK72" s="42"/>
      <c r="BL72" s="42"/>
      <c r="BM72" s="42"/>
      <c r="BN72" s="42"/>
      <c r="BO72" s="42"/>
      <c r="BP72" s="42"/>
      <c r="BQ72" s="42"/>
      <c r="BR72" s="42"/>
      <c r="BS72" s="42">
        <v>0</v>
      </c>
      <c r="BT72" s="42">
        <v>0</v>
      </c>
      <c r="BU72" s="42"/>
      <c r="BV72" s="42"/>
      <c r="BW72" s="42"/>
      <c r="BX72" s="42"/>
      <c r="BY72" s="42"/>
      <c r="BZ72" s="42"/>
      <c r="CA72" s="42"/>
      <c r="CB72" s="42">
        <f t="shared" si="838"/>
        <v>0</v>
      </c>
      <c r="CC72" s="42">
        <f t="shared" si="838"/>
        <v>0</v>
      </c>
      <c r="CD72" s="40"/>
      <c r="CE72" s="42"/>
      <c r="CF72" s="42"/>
      <c r="CG72" s="40"/>
      <c r="CH72" s="42"/>
      <c r="CI72" s="42"/>
      <c r="CJ72" s="40"/>
      <c r="CK72" s="42">
        <f t="shared" si="839"/>
        <v>0</v>
      </c>
      <c r="CL72" s="42">
        <f t="shared" si="839"/>
        <v>0</v>
      </c>
      <c r="CM72" s="42"/>
      <c r="CN72" s="42"/>
      <c r="CO72" s="42"/>
      <c r="CP72" s="42"/>
      <c r="CQ72" s="42"/>
      <c r="CR72" s="42"/>
      <c r="CS72" s="42"/>
      <c r="CT72" s="42">
        <f t="shared" si="840"/>
        <v>0</v>
      </c>
      <c r="CU72" s="42">
        <f t="shared" si="840"/>
        <v>0</v>
      </c>
      <c r="CV72" s="42"/>
      <c r="CW72" s="42"/>
      <c r="CX72" s="42"/>
      <c r="CY72" s="42"/>
      <c r="CZ72" s="42"/>
      <c r="DA72" s="42"/>
      <c r="DB72" s="42"/>
      <c r="DC72" s="42">
        <f t="shared" si="841"/>
        <v>0</v>
      </c>
      <c r="DD72" s="42">
        <f t="shared" si="841"/>
        <v>0</v>
      </c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0"/>
      <c r="DR72" s="42"/>
      <c r="DS72" s="42"/>
      <c r="DT72" s="40"/>
      <c r="DU72" s="42">
        <f t="shared" si="842"/>
        <v>0</v>
      </c>
      <c r="DV72" s="42">
        <f t="shared" si="842"/>
        <v>0</v>
      </c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0"/>
      <c r="ES72" s="42"/>
      <c r="ET72" s="42"/>
      <c r="EU72" s="40"/>
      <c r="EV72" s="42"/>
      <c r="EW72" s="42"/>
      <c r="EX72" s="40"/>
      <c r="EY72" s="42"/>
      <c r="EZ72" s="42"/>
      <c r="FA72" s="40"/>
      <c r="FB72" s="42"/>
      <c r="FC72" s="42"/>
      <c r="FD72" s="40"/>
      <c r="FE72" s="42"/>
      <c r="FF72" s="42"/>
      <c r="FG72" s="40"/>
      <c r="FH72" s="42"/>
      <c r="FI72" s="42"/>
      <c r="FJ72" s="40"/>
      <c r="FK72" s="42"/>
      <c r="FL72" s="42"/>
      <c r="FM72" s="40"/>
      <c r="FN72" s="42"/>
      <c r="FO72" s="42"/>
      <c r="FP72" s="40"/>
      <c r="FQ72" s="42"/>
      <c r="FR72" s="42"/>
      <c r="FS72" s="40"/>
      <c r="FT72" s="42"/>
      <c r="FU72" s="42"/>
      <c r="FV72" s="40"/>
      <c r="FW72" s="42"/>
      <c r="FX72" s="42"/>
      <c r="FY72" s="40"/>
      <c r="FZ72" s="42"/>
      <c r="GA72" s="42"/>
      <c r="GB72" s="40"/>
      <c r="GC72" s="42"/>
      <c r="GD72" s="42"/>
      <c r="GE72" s="40"/>
      <c r="GF72" s="42"/>
      <c r="GG72" s="42"/>
      <c r="GH72" s="40"/>
      <c r="GI72" s="42"/>
      <c r="GJ72" s="42"/>
      <c r="GK72" s="40"/>
      <c r="GL72" s="42"/>
      <c r="GM72" s="42"/>
      <c r="GN72" s="40"/>
      <c r="GO72" s="42"/>
      <c r="GP72" s="42"/>
      <c r="GQ72" s="40"/>
      <c r="GR72" s="42"/>
      <c r="GS72" s="42"/>
      <c r="GT72" s="40"/>
      <c r="GU72" s="42">
        <f t="shared" si="843"/>
        <v>0</v>
      </c>
      <c r="GV72" s="42"/>
      <c r="GW72" s="40"/>
      <c r="GX72" s="42"/>
      <c r="GY72" s="42"/>
      <c r="GZ72" s="42"/>
      <c r="HA72" s="42"/>
      <c r="HB72" s="42"/>
      <c r="HC72" s="42"/>
    </row>
    <row r="73" spans="1:211" s="65" customFormat="1">
      <c r="A73" s="64" t="s">
        <v>80</v>
      </c>
      <c r="B73" s="23">
        <f t="shared" si="831"/>
        <v>707.95075999999995</v>
      </c>
      <c r="C73" s="23">
        <f t="shared" si="832"/>
        <v>0</v>
      </c>
      <c r="D73" s="42">
        <f t="shared" si="830"/>
        <v>0</v>
      </c>
      <c r="E73" s="42">
        <f t="shared" si="833"/>
        <v>0</v>
      </c>
      <c r="F73" s="42">
        <f t="shared" si="833"/>
        <v>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>
        <f t="shared" si="834"/>
        <v>0</v>
      </c>
      <c r="U73" s="42">
        <f t="shared" si="834"/>
        <v>0</v>
      </c>
      <c r="V73" s="42"/>
      <c r="W73" s="42"/>
      <c r="X73" s="42"/>
      <c r="Y73" s="42"/>
      <c r="Z73" s="42"/>
      <c r="AA73" s="42"/>
      <c r="AB73" s="42"/>
      <c r="AC73" s="42">
        <f t="shared" si="835"/>
        <v>0</v>
      </c>
      <c r="AD73" s="42">
        <f t="shared" si="835"/>
        <v>0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>
        <f t="shared" si="836"/>
        <v>0</v>
      </c>
      <c r="AP73" s="42">
        <f t="shared" si="836"/>
        <v>0</v>
      </c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>
        <f t="shared" si="837"/>
        <v>707.95075999999995</v>
      </c>
      <c r="BK73" s="42">
        <f>BN73+BQ73</f>
        <v>0</v>
      </c>
      <c r="BL73" s="42">
        <f>BK73/BJ73*100</f>
        <v>0</v>
      </c>
      <c r="BM73" s="42">
        <v>707.95075999999995</v>
      </c>
      <c r="BN73" s="42">
        <v>0</v>
      </c>
      <c r="BO73" s="42">
        <f>BN73/BM73*100</f>
        <v>0</v>
      </c>
      <c r="BP73" s="42"/>
      <c r="BQ73" s="42"/>
      <c r="BR73" s="42"/>
      <c r="BS73" s="42">
        <v>0</v>
      </c>
      <c r="BT73" s="42">
        <v>0</v>
      </c>
      <c r="BU73" s="42"/>
      <c r="BV73" s="42"/>
      <c r="BW73" s="42"/>
      <c r="BX73" s="42"/>
      <c r="BY73" s="42"/>
      <c r="BZ73" s="42"/>
      <c r="CA73" s="42"/>
      <c r="CB73" s="42">
        <f t="shared" si="838"/>
        <v>0</v>
      </c>
      <c r="CC73" s="42">
        <f t="shared" si="838"/>
        <v>0</v>
      </c>
      <c r="CD73" s="40"/>
      <c r="CE73" s="42"/>
      <c r="CF73" s="42"/>
      <c r="CG73" s="40"/>
      <c r="CH73" s="42"/>
      <c r="CI73" s="42"/>
      <c r="CJ73" s="40"/>
      <c r="CK73" s="42">
        <f t="shared" si="839"/>
        <v>0</v>
      </c>
      <c r="CL73" s="42">
        <f t="shared" si="839"/>
        <v>0</v>
      </c>
      <c r="CM73" s="42"/>
      <c r="CN73" s="42"/>
      <c r="CO73" s="42"/>
      <c r="CP73" s="42"/>
      <c r="CQ73" s="42"/>
      <c r="CR73" s="42"/>
      <c r="CS73" s="42"/>
      <c r="CT73" s="42">
        <f t="shared" si="840"/>
        <v>0</v>
      </c>
      <c r="CU73" s="42">
        <f t="shared" si="840"/>
        <v>0</v>
      </c>
      <c r="CV73" s="42"/>
      <c r="CW73" s="42"/>
      <c r="CX73" s="42"/>
      <c r="CY73" s="42"/>
      <c r="CZ73" s="42"/>
      <c r="DA73" s="42"/>
      <c r="DB73" s="42"/>
      <c r="DC73" s="42">
        <f t="shared" si="841"/>
        <v>0</v>
      </c>
      <c r="DD73" s="42">
        <f t="shared" si="841"/>
        <v>0</v>
      </c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0"/>
      <c r="DR73" s="42"/>
      <c r="DS73" s="42"/>
      <c r="DT73" s="40"/>
      <c r="DU73" s="42">
        <f t="shared" si="842"/>
        <v>0</v>
      </c>
      <c r="DV73" s="42">
        <f t="shared" si="842"/>
        <v>0</v>
      </c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0"/>
      <c r="ES73" s="42"/>
      <c r="ET73" s="42"/>
      <c r="EU73" s="40"/>
      <c r="EV73" s="42"/>
      <c r="EW73" s="42"/>
      <c r="EX73" s="40"/>
      <c r="EY73" s="42"/>
      <c r="EZ73" s="42"/>
      <c r="FA73" s="40"/>
      <c r="FB73" s="42"/>
      <c r="FC73" s="42"/>
      <c r="FD73" s="40"/>
      <c r="FE73" s="42"/>
      <c r="FF73" s="42"/>
      <c r="FG73" s="40"/>
      <c r="FH73" s="42"/>
      <c r="FI73" s="42"/>
      <c r="FJ73" s="40"/>
      <c r="FK73" s="42"/>
      <c r="FL73" s="42"/>
      <c r="FM73" s="40"/>
      <c r="FN73" s="42"/>
      <c r="FO73" s="42"/>
      <c r="FP73" s="40"/>
      <c r="FQ73" s="42"/>
      <c r="FR73" s="42"/>
      <c r="FS73" s="40"/>
      <c r="FT73" s="42"/>
      <c r="FU73" s="42"/>
      <c r="FV73" s="40"/>
      <c r="FW73" s="42"/>
      <c r="FX73" s="42"/>
      <c r="FY73" s="40"/>
      <c r="FZ73" s="42"/>
      <c r="GA73" s="42"/>
      <c r="GB73" s="40"/>
      <c r="GC73" s="42"/>
      <c r="GD73" s="42"/>
      <c r="GE73" s="40"/>
      <c r="GF73" s="42"/>
      <c r="GG73" s="42"/>
      <c r="GH73" s="40"/>
      <c r="GI73" s="42"/>
      <c r="GJ73" s="42"/>
      <c r="GK73" s="40"/>
      <c r="GL73" s="42"/>
      <c r="GM73" s="42"/>
      <c r="GN73" s="40"/>
      <c r="GO73" s="42"/>
      <c r="GP73" s="42"/>
      <c r="GQ73" s="40"/>
      <c r="GR73" s="42"/>
      <c r="GS73" s="42"/>
      <c r="GT73" s="40"/>
      <c r="GU73" s="42">
        <f t="shared" si="843"/>
        <v>0</v>
      </c>
      <c r="GV73" s="42"/>
      <c r="GW73" s="40"/>
      <c r="GX73" s="42"/>
      <c r="GY73" s="42"/>
      <c r="GZ73" s="42"/>
      <c r="HA73" s="42"/>
      <c r="HB73" s="42"/>
      <c r="HC73" s="42"/>
    </row>
    <row r="74" spans="1:211" s="65" customFormat="1">
      <c r="A74" s="64" t="s">
        <v>99</v>
      </c>
      <c r="B74" s="23">
        <f t="shared" si="831"/>
        <v>0</v>
      </c>
      <c r="C74" s="23">
        <f t="shared" si="832"/>
        <v>0</v>
      </c>
      <c r="D74" s="42"/>
      <c r="E74" s="42">
        <f t="shared" si="833"/>
        <v>0</v>
      </c>
      <c r="F74" s="42">
        <f t="shared" si="833"/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>
        <f t="shared" si="834"/>
        <v>0</v>
      </c>
      <c r="U74" s="42">
        <f t="shared" si="834"/>
        <v>0</v>
      </c>
      <c r="V74" s="42"/>
      <c r="W74" s="42"/>
      <c r="X74" s="42"/>
      <c r="Y74" s="42"/>
      <c r="Z74" s="42"/>
      <c r="AA74" s="42"/>
      <c r="AB74" s="42"/>
      <c r="AC74" s="42">
        <f t="shared" si="835"/>
        <v>0</v>
      </c>
      <c r="AD74" s="42">
        <f t="shared" si="835"/>
        <v>0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>
        <f t="shared" si="836"/>
        <v>0</v>
      </c>
      <c r="AP74" s="42">
        <f t="shared" si="836"/>
        <v>0</v>
      </c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>
        <f t="shared" si="837"/>
        <v>0</v>
      </c>
      <c r="BK74" s="42"/>
      <c r="BL74" s="42"/>
      <c r="BM74" s="42"/>
      <c r="BN74" s="42"/>
      <c r="BO74" s="42"/>
      <c r="BP74" s="42"/>
      <c r="BQ74" s="42"/>
      <c r="BR74" s="42"/>
      <c r="BS74" s="42">
        <v>0</v>
      </c>
      <c r="BT74" s="42">
        <v>0</v>
      </c>
      <c r="BU74" s="42"/>
      <c r="BV74" s="42"/>
      <c r="BW74" s="42"/>
      <c r="BX74" s="42"/>
      <c r="BY74" s="42"/>
      <c r="BZ74" s="42"/>
      <c r="CA74" s="42"/>
      <c r="CB74" s="42">
        <f t="shared" si="838"/>
        <v>0</v>
      </c>
      <c r="CC74" s="42">
        <f t="shared" si="838"/>
        <v>0</v>
      </c>
      <c r="CD74" s="42"/>
      <c r="CE74" s="42"/>
      <c r="CF74" s="42"/>
      <c r="CG74" s="42"/>
      <c r="CH74" s="42"/>
      <c r="CI74" s="42"/>
      <c r="CJ74" s="42"/>
      <c r="CK74" s="42">
        <f t="shared" si="839"/>
        <v>0</v>
      </c>
      <c r="CL74" s="42">
        <f t="shared" si="839"/>
        <v>0</v>
      </c>
      <c r="CM74" s="42"/>
      <c r="CN74" s="42"/>
      <c r="CO74" s="42"/>
      <c r="CP74" s="42"/>
      <c r="CQ74" s="42"/>
      <c r="CR74" s="42"/>
      <c r="CS74" s="42"/>
      <c r="CT74" s="42">
        <f t="shared" si="840"/>
        <v>0</v>
      </c>
      <c r="CU74" s="42">
        <f t="shared" si="840"/>
        <v>0</v>
      </c>
      <c r="CV74" s="42"/>
      <c r="CW74" s="42"/>
      <c r="CX74" s="42"/>
      <c r="CY74" s="42"/>
      <c r="CZ74" s="42"/>
      <c r="DA74" s="42"/>
      <c r="DB74" s="42"/>
      <c r="DC74" s="42">
        <f t="shared" si="841"/>
        <v>0</v>
      </c>
      <c r="DD74" s="42">
        <f t="shared" si="841"/>
        <v>0</v>
      </c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0"/>
      <c r="DR74" s="42"/>
      <c r="DS74" s="42"/>
      <c r="DT74" s="40"/>
      <c r="DU74" s="42">
        <f t="shared" si="842"/>
        <v>0</v>
      </c>
      <c r="DV74" s="42">
        <f t="shared" si="842"/>
        <v>0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0"/>
      <c r="ES74" s="42"/>
      <c r="ET74" s="42"/>
      <c r="EU74" s="40"/>
      <c r="EV74" s="42"/>
      <c r="EW74" s="42"/>
      <c r="EX74" s="40"/>
      <c r="EY74" s="42"/>
      <c r="EZ74" s="42"/>
      <c r="FA74" s="40"/>
      <c r="FB74" s="42"/>
      <c r="FC74" s="42"/>
      <c r="FD74" s="40"/>
      <c r="FE74" s="42"/>
      <c r="FF74" s="42"/>
      <c r="FG74" s="40"/>
      <c r="FH74" s="42"/>
      <c r="FI74" s="42"/>
      <c r="FJ74" s="40"/>
      <c r="FK74" s="42"/>
      <c r="FL74" s="42"/>
      <c r="FM74" s="40"/>
      <c r="FN74" s="42"/>
      <c r="FO74" s="42"/>
      <c r="FP74" s="40"/>
      <c r="FQ74" s="42"/>
      <c r="FR74" s="42"/>
      <c r="FS74" s="40"/>
      <c r="FT74" s="42"/>
      <c r="FU74" s="42"/>
      <c r="FV74" s="40"/>
      <c r="FW74" s="42"/>
      <c r="FX74" s="42"/>
      <c r="FY74" s="40"/>
      <c r="FZ74" s="42"/>
      <c r="GA74" s="42"/>
      <c r="GB74" s="40"/>
      <c r="GC74" s="42"/>
      <c r="GD74" s="42"/>
      <c r="GE74" s="40"/>
      <c r="GF74" s="42"/>
      <c r="GG74" s="42"/>
      <c r="GH74" s="40"/>
      <c r="GI74" s="42"/>
      <c r="GJ74" s="42"/>
      <c r="GK74" s="40"/>
      <c r="GL74" s="42"/>
      <c r="GM74" s="42"/>
      <c r="GN74" s="40"/>
      <c r="GO74" s="42"/>
      <c r="GP74" s="42"/>
      <c r="GQ74" s="40"/>
      <c r="GR74" s="42"/>
      <c r="GS74" s="42"/>
      <c r="GT74" s="40"/>
      <c r="GU74" s="42">
        <f t="shared" si="843"/>
        <v>0</v>
      </c>
      <c r="GV74" s="42"/>
      <c r="GW74" s="40"/>
      <c r="GX74" s="42"/>
      <c r="GY74" s="42"/>
      <c r="GZ74" s="42"/>
      <c r="HA74" s="42"/>
      <c r="HB74" s="42"/>
      <c r="HC74" s="42"/>
    </row>
    <row r="75" spans="1:211" s="65" customFormat="1">
      <c r="A75" s="64" t="s">
        <v>136</v>
      </c>
      <c r="B75" s="23">
        <f t="shared" si="831"/>
        <v>524</v>
      </c>
      <c r="C75" s="23">
        <f t="shared" si="832"/>
        <v>524</v>
      </c>
      <c r="D75" s="42">
        <f t="shared" ref="D75:D76" si="844">C75/B75*100</f>
        <v>100</v>
      </c>
      <c r="E75" s="42">
        <f t="shared" si="833"/>
        <v>0</v>
      </c>
      <c r="F75" s="42">
        <f t="shared" si="833"/>
        <v>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>
        <f t="shared" si="834"/>
        <v>0</v>
      </c>
      <c r="U75" s="42">
        <f t="shared" si="834"/>
        <v>0</v>
      </c>
      <c r="V75" s="42"/>
      <c r="W75" s="42"/>
      <c r="X75" s="42"/>
      <c r="Y75" s="42"/>
      <c r="Z75" s="42"/>
      <c r="AA75" s="42"/>
      <c r="AB75" s="42"/>
      <c r="AC75" s="42">
        <f t="shared" si="835"/>
        <v>0</v>
      </c>
      <c r="AD75" s="42">
        <f t="shared" si="835"/>
        <v>0</v>
      </c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>
        <f t="shared" si="836"/>
        <v>0</v>
      </c>
      <c r="AP75" s="42">
        <f t="shared" si="836"/>
        <v>0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>
        <f t="shared" si="837"/>
        <v>524</v>
      </c>
      <c r="BK75" s="42">
        <f>BN75+BQ75</f>
        <v>524</v>
      </c>
      <c r="BL75" s="42">
        <f>BK75/BJ75*100</f>
        <v>100</v>
      </c>
      <c r="BM75" s="42">
        <v>524</v>
      </c>
      <c r="BN75" s="42">
        <v>524</v>
      </c>
      <c r="BO75" s="42">
        <f>BN75/BM75*100</f>
        <v>100</v>
      </c>
      <c r="BP75" s="42"/>
      <c r="BQ75" s="42"/>
      <c r="BR75" s="42"/>
      <c r="BS75" s="42">
        <v>0</v>
      </c>
      <c r="BT75" s="42">
        <v>0</v>
      </c>
      <c r="BU75" s="42"/>
      <c r="BV75" s="42"/>
      <c r="BW75" s="42"/>
      <c r="BX75" s="42"/>
      <c r="BY75" s="42"/>
      <c r="BZ75" s="42"/>
      <c r="CA75" s="42"/>
      <c r="CB75" s="42">
        <f t="shared" si="838"/>
        <v>0</v>
      </c>
      <c r="CC75" s="42">
        <f t="shared" si="838"/>
        <v>0</v>
      </c>
      <c r="CD75" s="40"/>
      <c r="CE75" s="42"/>
      <c r="CF75" s="42"/>
      <c r="CG75" s="40"/>
      <c r="CH75" s="42"/>
      <c r="CI75" s="42"/>
      <c r="CJ75" s="40"/>
      <c r="CK75" s="42">
        <f t="shared" si="839"/>
        <v>0</v>
      </c>
      <c r="CL75" s="42">
        <f t="shared" si="839"/>
        <v>0</v>
      </c>
      <c r="CM75" s="42"/>
      <c r="CN75" s="42"/>
      <c r="CO75" s="42"/>
      <c r="CP75" s="42"/>
      <c r="CQ75" s="42"/>
      <c r="CR75" s="42"/>
      <c r="CS75" s="42"/>
      <c r="CT75" s="42">
        <f t="shared" si="840"/>
        <v>0</v>
      </c>
      <c r="CU75" s="42">
        <f t="shared" si="840"/>
        <v>0</v>
      </c>
      <c r="CV75" s="42"/>
      <c r="CW75" s="42"/>
      <c r="CX75" s="42"/>
      <c r="CY75" s="42"/>
      <c r="CZ75" s="42"/>
      <c r="DA75" s="42"/>
      <c r="DB75" s="42"/>
      <c r="DC75" s="42">
        <f t="shared" si="841"/>
        <v>0</v>
      </c>
      <c r="DD75" s="42">
        <f t="shared" si="841"/>
        <v>0</v>
      </c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0"/>
      <c r="DR75" s="42"/>
      <c r="DS75" s="42"/>
      <c r="DT75" s="40"/>
      <c r="DU75" s="42">
        <f t="shared" si="842"/>
        <v>0</v>
      </c>
      <c r="DV75" s="42">
        <f t="shared" si="842"/>
        <v>0</v>
      </c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0"/>
      <c r="ES75" s="42"/>
      <c r="ET75" s="42"/>
      <c r="EU75" s="40"/>
      <c r="EV75" s="42"/>
      <c r="EW75" s="42"/>
      <c r="EX75" s="40"/>
      <c r="EY75" s="42"/>
      <c r="EZ75" s="42"/>
      <c r="FA75" s="40"/>
      <c r="FB75" s="42"/>
      <c r="FC75" s="42"/>
      <c r="FD75" s="40"/>
      <c r="FE75" s="42"/>
      <c r="FF75" s="42"/>
      <c r="FG75" s="40"/>
      <c r="FH75" s="42"/>
      <c r="FI75" s="42"/>
      <c r="FJ75" s="40"/>
      <c r="FK75" s="42"/>
      <c r="FL75" s="42"/>
      <c r="FM75" s="40"/>
      <c r="FN75" s="42"/>
      <c r="FO75" s="42"/>
      <c r="FP75" s="40"/>
      <c r="FQ75" s="42"/>
      <c r="FR75" s="42"/>
      <c r="FS75" s="40"/>
      <c r="FT75" s="42"/>
      <c r="FU75" s="42"/>
      <c r="FV75" s="40"/>
      <c r="FW75" s="42"/>
      <c r="FX75" s="42"/>
      <c r="FY75" s="40"/>
      <c r="FZ75" s="42"/>
      <c r="GA75" s="42"/>
      <c r="GB75" s="40"/>
      <c r="GC75" s="42"/>
      <c r="GD75" s="42"/>
      <c r="GE75" s="40"/>
      <c r="GF75" s="42"/>
      <c r="GG75" s="42"/>
      <c r="GH75" s="40"/>
      <c r="GI75" s="42"/>
      <c r="GJ75" s="42"/>
      <c r="GK75" s="40"/>
      <c r="GL75" s="42"/>
      <c r="GM75" s="42"/>
      <c r="GN75" s="40"/>
      <c r="GO75" s="42"/>
      <c r="GP75" s="42"/>
      <c r="GQ75" s="40"/>
      <c r="GR75" s="42"/>
      <c r="GS75" s="42"/>
      <c r="GT75" s="40"/>
      <c r="GU75" s="42">
        <f t="shared" si="843"/>
        <v>0</v>
      </c>
      <c r="GV75" s="42"/>
      <c r="GW75" s="40"/>
      <c r="GX75" s="42"/>
      <c r="GY75" s="42"/>
      <c r="GZ75" s="42"/>
      <c r="HA75" s="42"/>
      <c r="HB75" s="42"/>
      <c r="HC75" s="42"/>
    </row>
    <row r="76" spans="1:211" s="65" customFormat="1">
      <c r="A76" s="64" t="s">
        <v>100</v>
      </c>
      <c r="B76" s="23">
        <f t="shared" si="831"/>
        <v>700.24401</v>
      </c>
      <c r="C76" s="23">
        <f t="shared" si="832"/>
        <v>0</v>
      </c>
      <c r="D76" s="42">
        <f t="shared" si="844"/>
        <v>0</v>
      </c>
      <c r="E76" s="42">
        <f t="shared" si="833"/>
        <v>0</v>
      </c>
      <c r="F76" s="42">
        <f t="shared" si="833"/>
        <v>0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>
        <f t="shared" si="834"/>
        <v>0</v>
      </c>
      <c r="U76" s="42">
        <f t="shared" si="834"/>
        <v>0</v>
      </c>
      <c r="V76" s="42"/>
      <c r="W76" s="42"/>
      <c r="X76" s="42"/>
      <c r="Y76" s="42"/>
      <c r="Z76" s="42"/>
      <c r="AA76" s="42"/>
      <c r="AB76" s="42"/>
      <c r="AC76" s="42">
        <f t="shared" si="835"/>
        <v>0</v>
      </c>
      <c r="AD76" s="42">
        <f t="shared" si="835"/>
        <v>0</v>
      </c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>
        <f t="shared" si="836"/>
        <v>0</v>
      </c>
      <c r="AP76" s="42">
        <f t="shared" si="836"/>
        <v>0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>
        <f t="shared" si="837"/>
        <v>700.24401</v>
      </c>
      <c r="BK76" s="42">
        <f>BN76+BQ76</f>
        <v>0</v>
      </c>
      <c r="BL76" s="42">
        <f>BK76/BJ76*100</f>
        <v>0</v>
      </c>
      <c r="BM76" s="42">
        <v>700.24401</v>
      </c>
      <c r="BN76" s="42">
        <v>0</v>
      </c>
      <c r="BO76" s="42">
        <f>BN76/BM76*100</f>
        <v>0</v>
      </c>
      <c r="BP76" s="42"/>
      <c r="BQ76" s="42"/>
      <c r="BR76" s="42"/>
      <c r="BS76" s="42">
        <v>0</v>
      </c>
      <c r="BT76" s="42">
        <v>0</v>
      </c>
      <c r="BU76" s="42"/>
      <c r="BV76" s="42"/>
      <c r="BW76" s="42"/>
      <c r="BX76" s="42"/>
      <c r="BY76" s="42"/>
      <c r="BZ76" s="42"/>
      <c r="CA76" s="42"/>
      <c r="CB76" s="42">
        <f t="shared" si="838"/>
        <v>0</v>
      </c>
      <c r="CC76" s="42">
        <f t="shared" si="838"/>
        <v>0</v>
      </c>
      <c r="CD76" s="40"/>
      <c r="CE76" s="42"/>
      <c r="CF76" s="42"/>
      <c r="CG76" s="40"/>
      <c r="CH76" s="42"/>
      <c r="CI76" s="42"/>
      <c r="CJ76" s="40"/>
      <c r="CK76" s="42">
        <f t="shared" si="839"/>
        <v>0</v>
      </c>
      <c r="CL76" s="42">
        <f t="shared" si="839"/>
        <v>0</v>
      </c>
      <c r="CM76" s="42"/>
      <c r="CN76" s="42"/>
      <c r="CO76" s="42"/>
      <c r="CP76" s="42"/>
      <c r="CQ76" s="42"/>
      <c r="CR76" s="42"/>
      <c r="CS76" s="42"/>
      <c r="CT76" s="42">
        <f t="shared" si="840"/>
        <v>0</v>
      </c>
      <c r="CU76" s="42">
        <f t="shared" si="840"/>
        <v>0</v>
      </c>
      <c r="CV76" s="42"/>
      <c r="CW76" s="42"/>
      <c r="CX76" s="42"/>
      <c r="CY76" s="42"/>
      <c r="CZ76" s="42"/>
      <c r="DA76" s="42"/>
      <c r="DB76" s="42"/>
      <c r="DC76" s="42">
        <f t="shared" si="841"/>
        <v>0</v>
      </c>
      <c r="DD76" s="42">
        <f t="shared" si="841"/>
        <v>0</v>
      </c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0"/>
      <c r="DR76" s="42"/>
      <c r="DS76" s="42"/>
      <c r="DT76" s="40"/>
      <c r="DU76" s="42">
        <f t="shared" si="842"/>
        <v>0</v>
      </c>
      <c r="DV76" s="42">
        <f t="shared" si="842"/>
        <v>0</v>
      </c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0"/>
      <c r="ES76" s="42"/>
      <c r="ET76" s="42"/>
      <c r="EU76" s="40"/>
      <c r="EV76" s="42"/>
      <c r="EW76" s="42"/>
      <c r="EX76" s="40"/>
      <c r="EY76" s="42"/>
      <c r="EZ76" s="42"/>
      <c r="FA76" s="40"/>
      <c r="FB76" s="42"/>
      <c r="FC76" s="42"/>
      <c r="FD76" s="40"/>
      <c r="FE76" s="42"/>
      <c r="FF76" s="42"/>
      <c r="FG76" s="40"/>
      <c r="FH76" s="42"/>
      <c r="FI76" s="42"/>
      <c r="FJ76" s="40"/>
      <c r="FK76" s="42"/>
      <c r="FL76" s="42"/>
      <c r="FM76" s="40"/>
      <c r="FN76" s="42"/>
      <c r="FO76" s="42"/>
      <c r="FP76" s="40"/>
      <c r="FQ76" s="42"/>
      <c r="FR76" s="42"/>
      <c r="FS76" s="40"/>
      <c r="FT76" s="42"/>
      <c r="FU76" s="42"/>
      <c r="FV76" s="40"/>
      <c r="FW76" s="42"/>
      <c r="FX76" s="42"/>
      <c r="FY76" s="40"/>
      <c r="FZ76" s="42"/>
      <c r="GA76" s="42"/>
      <c r="GB76" s="40"/>
      <c r="GC76" s="42"/>
      <c r="GD76" s="42"/>
      <c r="GE76" s="40"/>
      <c r="GF76" s="42"/>
      <c r="GG76" s="42"/>
      <c r="GH76" s="40"/>
      <c r="GI76" s="42"/>
      <c r="GJ76" s="42"/>
      <c r="GK76" s="40"/>
      <c r="GL76" s="42"/>
      <c r="GM76" s="42"/>
      <c r="GN76" s="40"/>
      <c r="GO76" s="42"/>
      <c r="GP76" s="42"/>
      <c r="GQ76" s="40"/>
      <c r="GR76" s="42"/>
      <c r="GS76" s="42"/>
      <c r="GT76" s="40"/>
      <c r="GU76" s="42">
        <f t="shared" si="843"/>
        <v>0</v>
      </c>
      <c r="GV76" s="42"/>
      <c r="GW76" s="40"/>
      <c r="GX76" s="42"/>
      <c r="GY76" s="42"/>
      <c r="GZ76" s="42"/>
      <c r="HA76" s="42"/>
      <c r="HB76" s="42"/>
      <c r="HC76" s="42"/>
    </row>
    <row r="77" spans="1:211" s="61" customFormat="1">
      <c r="A77" s="22" t="s">
        <v>180</v>
      </c>
      <c r="B77" s="40">
        <f>B78+B79</f>
        <v>497225.19720000005</v>
      </c>
      <c r="C77" s="40">
        <f>C78+C79</f>
        <v>314963.50641000003</v>
      </c>
      <c r="D77" s="40">
        <f t="shared" ref="D77:D97" si="845">C77/B77*100</f>
        <v>63.344236813347074</v>
      </c>
      <c r="E77" s="24">
        <f>E78+E79</f>
        <v>1122.6959400000001</v>
      </c>
      <c r="F77" s="24">
        <f>F78+F79</f>
        <v>1122.6959400000001</v>
      </c>
      <c r="G77" s="24">
        <f>F77/E77*100</f>
        <v>100</v>
      </c>
      <c r="H77" s="24">
        <f>H78+H79</f>
        <v>1111.4689800000001</v>
      </c>
      <c r="I77" s="24">
        <f>I78+I79</f>
        <v>1111.4689800000001</v>
      </c>
      <c r="J77" s="24">
        <f t="shared" ref="J77:J78" si="846">I77/H77*100</f>
        <v>100</v>
      </c>
      <c r="K77" s="24">
        <f>K78+K79</f>
        <v>11.22696</v>
      </c>
      <c r="L77" s="24">
        <f>L78+L79</f>
        <v>11.22696</v>
      </c>
      <c r="M77" s="24">
        <f t="shared" ref="M77:M78" si="847">L77/K77*100</f>
        <v>100</v>
      </c>
      <c r="N77" s="24">
        <f>N78+N79</f>
        <v>1513</v>
      </c>
      <c r="O77" s="24">
        <f>O78+O79</f>
        <v>1513</v>
      </c>
      <c r="P77" s="24">
        <v>0</v>
      </c>
      <c r="Q77" s="24">
        <v>0</v>
      </c>
      <c r="R77" s="24">
        <v>0</v>
      </c>
      <c r="S77" s="23"/>
      <c r="T77" s="24">
        <f t="shared" ref="T77:AB77" si="848">T78+T79</f>
        <v>9106.8856200000009</v>
      </c>
      <c r="U77" s="24">
        <f t="shared" si="848"/>
        <v>920.68200000000002</v>
      </c>
      <c r="V77" s="24">
        <f t="shared" si="848"/>
        <v>0</v>
      </c>
      <c r="W77" s="24">
        <f t="shared" si="848"/>
        <v>6407.4885400000003</v>
      </c>
      <c r="X77" s="24">
        <f t="shared" si="848"/>
        <v>647.78011000000004</v>
      </c>
      <c r="Y77" s="24">
        <f t="shared" si="848"/>
        <v>0</v>
      </c>
      <c r="Z77" s="24">
        <f t="shared" si="848"/>
        <v>2699.3970799999997</v>
      </c>
      <c r="AA77" s="24">
        <f t="shared" si="848"/>
        <v>272.90188999999998</v>
      </c>
      <c r="AB77" s="24">
        <f t="shared" si="848"/>
        <v>0</v>
      </c>
      <c r="AC77" s="24">
        <v>0</v>
      </c>
      <c r="AD77" s="24">
        <v>0</v>
      </c>
      <c r="AE77" s="23"/>
      <c r="AF77" s="24">
        <v>0</v>
      </c>
      <c r="AG77" s="24">
        <v>0</v>
      </c>
      <c r="AH77" s="23"/>
      <c r="AI77" s="24">
        <v>0</v>
      </c>
      <c r="AJ77" s="24">
        <v>0</v>
      </c>
      <c r="AK77" s="23"/>
      <c r="AL77" s="24">
        <v>0</v>
      </c>
      <c r="AM77" s="24">
        <v>0</v>
      </c>
      <c r="AN77" s="23"/>
      <c r="AO77" s="24">
        <f>AO78+AO79</f>
        <v>0</v>
      </c>
      <c r="AP77" s="24">
        <v>0</v>
      </c>
      <c r="AQ77" s="24"/>
      <c r="AR77" s="24">
        <v>0</v>
      </c>
      <c r="AS77" s="24">
        <v>0</v>
      </c>
      <c r="AT77" s="24"/>
      <c r="AU77" s="24">
        <v>0</v>
      </c>
      <c r="AV77" s="24">
        <v>0</v>
      </c>
      <c r="AW77" s="24"/>
      <c r="AX77" s="24">
        <f>AX78+AX79</f>
        <v>17632.016779999998</v>
      </c>
      <c r="AY77" s="24">
        <f>AY78+AY79</f>
        <v>6799.8042299999997</v>
      </c>
      <c r="AZ77" s="24">
        <f>AY77/AX77*100</f>
        <v>38.565096181810695</v>
      </c>
      <c r="BA77" s="24">
        <f>BA78+BA79</f>
        <v>17279.376339999995</v>
      </c>
      <c r="BB77" s="24">
        <f>BB78+BB79</f>
        <v>6663.8081000000002</v>
      </c>
      <c r="BC77" s="24">
        <f>BB77/BA77*100</f>
        <v>38.565096152075604</v>
      </c>
      <c r="BD77" s="24">
        <f>BD78+BD79</f>
        <v>352.64044000000001</v>
      </c>
      <c r="BE77" s="24">
        <f>BE78+BE79</f>
        <v>135.99612999999999</v>
      </c>
      <c r="BF77" s="24">
        <f>BE77/BD77*100</f>
        <v>38.565097638830075</v>
      </c>
      <c r="BG77" s="24">
        <v>0</v>
      </c>
      <c r="BH77" s="24">
        <v>0</v>
      </c>
      <c r="BI77" s="24"/>
      <c r="BJ77" s="24">
        <f>BJ78+BJ79</f>
        <v>3247.8973000000001</v>
      </c>
      <c r="BK77" s="24">
        <f>BK78+BK79</f>
        <v>553.28899999999999</v>
      </c>
      <c r="BL77" s="24">
        <f>BK77/BJ77*100</f>
        <v>17.035298499124341</v>
      </c>
      <c r="BM77" s="24">
        <f>BM78+BM79</f>
        <v>3247.8973000000001</v>
      </c>
      <c r="BN77" s="24">
        <f>BN78+BN79</f>
        <v>553.28899999999999</v>
      </c>
      <c r="BO77" s="24">
        <f>BN77/BM77*100</f>
        <v>17.035298499124341</v>
      </c>
      <c r="BP77" s="24">
        <f>BP78+BP79</f>
        <v>0</v>
      </c>
      <c r="BQ77" s="24">
        <f>BQ78+BQ79</f>
        <v>0</v>
      </c>
      <c r="BR77" s="24"/>
      <c r="BS77" s="24">
        <f>BS78+BS79</f>
        <v>18388.037380000002</v>
      </c>
      <c r="BT77" s="24">
        <f>BT78+BT79</f>
        <v>14826.577929999999</v>
      </c>
      <c r="BU77" s="24">
        <f>BT77/BS77*100</f>
        <v>80.631649934137769</v>
      </c>
      <c r="BV77" s="24">
        <f>BV78+BV79</f>
        <v>18020.247240000001</v>
      </c>
      <c r="BW77" s="24">
        <f>BW78+BW79</f>
        <v>14530.24137</v>
      </c>
      <c r="BX77" s="24">
        <f>BW77/BV77*100</f>
        <v>80.632863558868678</v>
      </c>
      <c r="BY77" s="24">
        <f>BY78+BY79</f>
        <v>367.79014000000001</v>
      </c>
      <c r="BZ77" s="24">
        <f>BZ78+BZ79</f>
        <v>296.33656000000002</v>
      </c>
      <c r="CA77" s="24">
        <f>BZ77/BY77*100</f>
        <v>80.572187171738747</v>
      </c>
      <c r="CB77" s="24">
        <v>0</v>
      </c>
      <c r="CC77" s="24">
        <v>0</v>
      </c>
      <c r="CD77" s="24"/>
      <c r="CE77" s="24">
        <v>0</v>
      </c>
      <c r="CF77" s="24">
        <v>0</v>
      </c>
      <c r="CG77" s="24"/>
      <c r="CH77" s="24">
        <v>0</v>
      </c>
      <c r="CI77" s="24">
        <v>0</v>
      </c>
      <c r="CJ77" s="24"/>
      <c r="CK77" s="24">
        <f>CK78+CK79</f>
        <v>2325.1146799999997</v>
      </c>
      <c r="CL77" s="24">
        <f>CL78+CL79</f>
        <v>896.93844999999999</v>
      </c>
      <c r="CM77" s="24">
        <f>CL77/CK77*100</f>
        <v>38.576095093941781</v>
      </c>
      <c r="CN77" s="24">
        <f>CN78+CN79</f>
        <v>2278.6123700000003</v>
      </c>
      <c r="CO77" s="24">
        <f>CO78+CO79</f>
        <v>878.99967000000004</v>
      </c>
      <c r="CP77" s="23">
        <f>CO77/CN77*100</f>
        <v>38.576094888837979</v>
      </c>
      <c r="CQ77" s="24">
        <f>CQ78+CQ79</f>
        <v>46.502309999999994</v>
      </c>
      <c r="CR77" s="24">
        <f>CR78+CR79</f>
        <v>17.938780000000001</v>
      </c>
      <c r="CS77" s="23">
        <f>CR77/CQ77*100</f>
        <v>38.576105144024034</v>
      </c>
      <c r="CT77" s="24">
        <v>0</v>
      </c>
      <c r="CU77" s="24">
        <v>0</v>
      </c>
      <c r="CV77" s="24"/>
      <c r="CW77" s="24">
        <v>0</v>
      </c>
      <c r="CX77" s="24">
        <v>0</v>
      </c>
      <c r="CY77" s="24"/>
      <c r="CZ77" s="24">
        <v>0</v>
      </c>
      <c r="DA77" s="24">
        <v>0</v>
      </c>
      <c r="DB77" s="24"/>
      <c r="DC77" s="24">
        <f>DC78+DC79</f>
        <v>31294.489799999999</v>
      </c>
      <c r="DD77" s="24">
        <f>DD78+DD79</f>
        <v>24143.757679999999</v>
      </c>
      <c r="DE77" s="24">
        <f>DD77/DC77*100</f>
        <v>77.150187890265585</v>
      </c>
      <c r="DF77" s="24">
        <f>DF78+DF79</f>
        <v>30668.6</v>
      </c>
      <c r="DG77" s="24">
        <f>DG78+DG79</f>
        <v>23660.882539999999</v>
      </c>
      <c r="DH77" s="24">
        <f>DG77/DF77*100</f>
        <v>77.15018794467305</v>
      </c>
      <c r="DI77" s="24">
        <f>DI78+DI79</f>
        <v>625.88980000000004</v>
      </c>
      <c r="DJ77" s="24">
        <f>DJ78+DJ79</f>
        <v>482.87513999999999</v>
      </c>
      <c r="DK77" s="24">
        <f>DJ77/DI77*100</f>
        <v>77.150185224299861</v>
      </c>
      <c r="DL77" s="24">
        <v>0</v>
      </c>
      <c r="DM77" s="24">
        <v>0</v>
      </c>
      <c r="DN77" s="24"/>
      <c r="DO77" s="24">
        <f>DO78+DO79</f>
        <v>146575.78899999999</v>
      </c>
      <c r="DP77" s="24">
        <f>DP78+DP79</f>
        <v>80748.944000000003</v>
      </c>
      <c r="DQ77" s="24">
        <f>DP77/DO77*100</f>
        <v>55.09023321716522</v>
      </c>
      <c r="DR77" s="24">
        <f>DR78+DR79</f>
        <v>15740</v>
      </c>
      <c r="DS77" s="24">
        <f>DS78+DS79</f>
        <v>8945.4</v>
      </c>
      <c r="DT77" s="24">
        <f>DS77/DR77*100</f>
        <v>56.832274459974585</v>
      </c>
      <c r="DU77" s="24">
        <v>0</v>
      </c>
      <c r="DV77" s="24">
        <v>0</v>
      </c>
      <c r="DW77" s="24"/>
      <c r="DX77" s="24">
        <v>0</v>
      </c>
      <c r="DY77" s="24">
        <v>0</v>
      </c>
      <c r="DZ77" s="24"/>
      <c r="EA77" s="24">
        <v>0</v>
      </c>
      <c r="EB77" s="24">
        <v>0</v>
      </c>
      <c r="EC77" s="24"/>
      <c r="ED77" s="24">
        <v>0</v>
      </c>
      <c r="EE77" s="24"/>
      <c r="EF77" s="23"/>
      <c r="EG77" s="24">
        <f>EG78+EG79</f>
        <v>102.04080999999999</v>
      </c>
      <c r="EH77" s="24">
        <f>EH78+EH79</f>
        <v>102.04080999999999</v>
      </c>
      <c r="EI77" s="24">
        <f>EH77/EG77*100</f>
        <v>100</v>
      </c>
      <c r="EJ77" s="24">
        <f>EJ78+EJ79</f>
        <v>100</v>
      </c>
      <c r="EK77" s="24">
        <f>EK78+EK79</f>
        <v>100</v>
      </c>
      <c r="EL77" s="24">
        <f>EK77/EJ77*100</f>
        <v>100</v>
      </c>
      <c r="EM77" s="24">
        <f>EM78+EM79</f>
        <v>2.04081</v>
      </c>
      <c r="EN77" s="24">
        <f>EN78+EN79</f>
        <v>2.04081</v>
      </c>
      <c r="EO77" s="24">
        <f>EN77/EM77*100</f>
        <v>100</v>
      </c>
      <c r="EP77" s="24">
        <v>0</v>
      </c>
      <c r="EQ77" s="24">
        <v>0</v>
      </c>
      <c r="ER77" s="24"/>
      <c r="ES77" s="24">
        <f>ES78+ES79</f>
        <v>2000.8163300000001</v>
      </c>
      <c r="ET77" s="24">
        <f>ET78+ET79</f>
        <v>2000.8163300000001</v>
      </c>
      <c r="EU77" s="24">
        <f>ET77/ES77*100</f>
        <v>100</v>
      </c>
      <c r="EV77" s="24">
        <f>EV78+EV79</f>
        <v>18180.102040000002</v>
      </c>
      <c r="EW77" s="24">
        <f>EW78+EW79</f>
        <v>15150.220670000001</v>
      </c>
      <c r="EX77" s="24">
        <f>EW77/EV77*100</f>
        <v>83.334079405420098</v>
      </c>
      <c r="EY77" s="24">
        <f>EY78+EY79</f>
        <v>366.42799000000002</v>
      </c>
      <c r="EZ77" s="24">
        <f>EZ78+EZ79</f>
        <v>366.42799000000002</v>
      </c>
      <c r="FA77" s="24">
        <f t="shared" ref="FA77:FA78" si="849">EZ77/EY77*100</f>
        <v>100</v>
      </c>
      <c r="FB77" s="24">
        <f t="shared" ref="FB77:FC77" si="850">FB78+FB79</f>
        <v>46301.729330000002</v>
      </c>
      <c r="FC77" s="24">
        <f t="shared" si="850"/>
        <v>26051.337579999999</v>
      </c>
      <c r="FD77" s="24">
        <f t="shared" ref="FD77:FD78" si="851">FC77/FB77*100</f>
        <v>56.264286360295216</v>
      </c>
      <c r="FE77" s="24">
        <v>0</v>
      </c>
      <c r="FF77" s="24">
        <v>0</v>
      </c>
      <c r="FG77" s="24"/>
      <c r="FH77" s="24">
        <f>FH78+FH79</f>
        <v>0</v>
      </c>
      <c r="FI77" s="24">
        <f>FI78+FI79</f>
        <v>0</v>
      </c>
      <c r="FJ77" s="24"/>
      <c r="FK77" s="24">
        <f>FK78+FK79</f>
        <v>37737.191050000001</v>
      </c>
      <c r="FL77" s="24">
        <f>FL78+FL79</f>
        <v>11126.70003</v>
      </c>
      <c r="FM77" s="24">
        <f t="shared" ref="FM77:FM78" si="852">FL77/FK77*100</f>
        <v>29.484706520041847</v>
      </c>
      <c r="FN77" s="24">
        <v>0</v>
      </c>
      <c r="FO77" s="24">
        <v>0</v>
      </c>
      <c r="FP77" s="24"/>
      <c r="FQ77" s="24">
        <f t="shared" ref="FQ77:FR77" si="853">FQ78+FQ79</f>
        <v>131850.20202</v>
      </c>
      <c r="FR77" s="24">
        <f t="shared" si="853"/>
        <v>113141.80267</v>
      </c>
      <c r="FS77" s="24">
        <f t="shared" ref="FS77:FS78" si="854">FR77/FQ77*100</f>
        <v>85.81086789145597</v>
      </c>
      <c r="FT77" s="24">
        <f>FT78+FT79</f>
        <v>0</v>
      </c>
      <c r="FU77" s="24">
        <v>0</v>
      </c>
      <c r="FV77" s="24"/>
      <c r="FW77" s="24">
        <f t="shared" ref="FW77:FX77" si="855">FW78+FW79</f>
        <v>537.60500000000002</v>
      </c>
      <c r="FX77" s="24">
        <f t="shared" si="855"/>
        <v>376.73334999999997</v>
      </c>
      <c r="FY77" s="24">
        <f t="shared" ref="FY77:FY78" si="856">FX77/FW77*100</f>
        <v>70.076236270123971</v>
      </c>
      <c r="FZ77" s="24">
        <f t="shared" ref="FZ77:GA77" si="857">FZ78+FZ79</f>
        <v>5326.9036100000003</v>
      </c>
      <c r="GA77" s="24">
        <f t="shared" si="857"/>
        <v>5325.7068499999996</v>
      </c>
      <c r="GB77" s="24">
        <f t="shared" ref="GB77:GB78" si="858">GA77/FZ77*100</f>
        <v>99.977533665190521</v>
      </c>
      <c r="GC77" s="24">
        <f>GC78+GC79</f>
        <v>6274.9907199999998</v>
      </c>
      <c r="GD77" s="24">
        <f>GD78+GD79</f>
        <v>0</v>
      </c>
      <c r="GE77" s="24">
        <f t="shared" ref="GE77:GE78" si="859">GD77/GC77*100</f>
        <v>0</v>
      </c>
      <c r="GF77" s="24">
        <v>0</v>
      </c>
      <c r="GG77" s="24">
        <v>0</v>
      </c>
      <c r="GH77" s="24"/>
      <c r="GI77" s="24">
        <f>GI78+GI79</f>
        <v>100</v>
      </c>
      <c r="GJ77" s="24">
        <f>GJ78+GJ79</f>
        <v>100</v>
      </c>
      <c r="GK77" s="24">
        <f>GJ77/GI77*100</f>
        <v>100</v>
      </c>
      <c r="GL77" s="24">
        <f t="shared" ref="GL77:GM77" si="860">GL78+GL79</f>
        <v>1501.2618</v>
      </c>
      <c r="GM77" s="24">
        <f t="shared" si="860"/>
        <v>750.6309</v>
      </c>
      <c r="GN77" s="24">
        <f>GM77/GL77*100</f>
        <v>50</v>
      </c>
      <c r="GO77" s="24">
        <f t="shared" ref="GO77:GP77" si="861">GO78+GO79</f>
        <v>0</v>
      </c>
      <c r="GP77" s="24">
        <f t="shared" si="861"/>
        <v>0</v>
      </c>
      <c r="GQ77" s="24" t="e">
        <f>GP77/GO77*100</f>
        <v>#DIV/0!</v>
      </c>
      <c r="GR77" s="24">
        <f t="shared" ref="GR77:GS77" si="862">GR78+GR79</f>
        <v>0</v>
      </c>
      <c r="GS77" s="24">
        <f t="shared" si="862"/>
        <v>0</v>
      </c>
      <c r="GT77" s="24" t="e">
        <f>GS77/GR77*100</f>
        <v>#DIV/0!</v>
      </c>
      <c r="GU77" s="24">
        <f t="shared" ref="GU77:GV77" si="863">GU78+GU79</f>
        <v>0</v>
      </c>
      <c r="GV77" s="24">
        <f t="shared" si="863"/>
        <v>0</v>
      </c>
      <c r="GW77" s="24"/>
      <c r="GX77" s="24">
        <f>GX78+GX79</f>
        <v>0</v>
      </c>
      <c r="GY77" s="24">
        <f>GY78+GY79</f>
        <v>0</v>
      </c>
      <c r="GZ77" s="24"/>
      <c r="HA77" s="24">
        <f>HA78+HA79</f>
        <v>0</v>
      </c>
      <c r="HB77" s="24">
        <f>HB78+HB79</f>
        <v>0</v>
      </c>
      <c r="HC77" s="24"/>
    </row>
    <row r="78" spans="1:211">
      <c r="A78" s="20" t="s">
        <v>185</v>
      </c>
      <c r="B78" s="23">
        <f>E78+N78+Q78+T78+AC78+AL78+AO78+AX78+BG78+BJ78+BS78+CB78+CK78+CT78+DC78+DL78+DO78+DR78+DU78+ED78+EG78+EP78+ES78+EV78+EY78+FB78+FE78+FH78+FK78+FN78+FQ78+FT78+FW78+FZ78+GC78+GF78+GI78+GL78+GO78+GU78+GR78</f>
        <v>406790.06164000003</v>
      </c>
      <c r="C78" s="23">
        <f>F78+O78+R78+U78+AD78+AM78+AP78+AY78+BH78+BK78+BT78+CC78+CL78+CU78+DD78+DM78+DP78+DS78+DV78+EE78+EH78+EQ78+ET78+EW78+EZ78+FC78+FF78+FI78+FL78+FO78+FR78+FU78+FX78+GA78+GD78+GG78+GJ78+GM78+GP78+GV78+GS78</f>
        <v>305962.84383000003</v>
      </c>
      <c r="D78" s="42">
        <f t="shared" si="845"/>
        <v>75.213942689870876</v>
      </c>
      <c r="E78" s="23">
        <f>H78+K78</f>
        <v>1122.6959400000001</v>
      </c>
      <c r="F78" s="23">
        <f>I78+L78</f>
        <v>1122.6959400000001</v>
      </c>
      <c r="G78" s="24">
        <f>F78/E78*100</f>
        <v>100</v>
      </c>
      <c r="H78" s="23">
        <v>1111.4689800000001</v>
      </c>
      <c r="I78" s="23">
        <v>1111.4689800000001</v>
      </c>
      <c r="J78" s="23">
        <f t="shared" si="846"/>
        <v>100</v>
      </c>
      <c r="K78" s="23">
        <v>11.22696</v>
      </c>
      <c r="L78" s="23">
        <v>11.22696</v>
      </c>
      <c r="M78" s="23">
        <f t="shared" si="847"/>
        <v>100</v>
      </c>
      <c r="N78" s="23">
        <v>1513</v>
      </c>
      <c r="O78" s="23">
        <v>1513</v>
      </c>
      <c r="P78" s="23">
        <v>0</v>
      </c>
      <c r="Q78" s="23"/>
      <c r="R78" s="23"/>
      <c r="S78" s="23"/>
      <c r="T78" s="23">
        <f>W78+Z78</f>
        <v>9106.8856200000009</v>
      </c>
      <c r="U78" s="23">
        <f>X78+AA78</f>
        <v>920.68200000000002</v>
      </c>
      <c r="V78" s="23">
        <f>V79+V80</f>
        <v>0</v>
      </c>
      <c r="W78" s="23">
        <f>5668.07595+739.41259</f>
        <v>6407.4885400000003</v>
      </c>
      <c r="X78" s="23">
        <v>647.78011000000004</v>
      </c>
      <c r="Y78" s="23">
        <f>Y79+Y80</f>
        <v>0</v>
      </c>
      <c r="Z78" s="23">
        <f>2387.89155+311.50553</f>
        <v>2699.3970799999997</v>
      </c>
      <c r="AA78" s="23">
        <v>272.90188999999998</v>
      </c>
      <c r="AB78" s="23">
        <f>AB79+AB80</f>
        <v>0</v>
      </c>
      <c r="AC78" s="23">
        <f>AF78+AI78</f>
        <v>0</v>
      </c>
      <c r="AD78" s="23">
        <f>AG78+AJ78</f>
        <v>0</v>
      </c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>
        <f>AR78+AU78</f>
        <v>0</v>
      </c>
      <c r="AP78" s="23">
        <f>AS78+AV78</f>
        <v>0</v>
      </c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>
        <f>BM78+BP78</f>
        <v>0</v>
      </c>
      <c r="BK78" s="23">
        <f>BN78+BQ78</f>
        <v>0</v>
      </c>
      <c r="BL78" s="23"/>
      <c r="BM78" s="23"/>
      <c r="BN78" s="23"/>
      <c r="BO78" s="23"/>
      <c r="BP78" s="23"/>
      <c r="BQ78" s="23"/>
      <c r="BR78" s="23"/>
      <c r="BS78" s="23">
        <f>BV78+BY78</f>
        <v>18388.037380000002</v>
      </c>
      <c r="BT78" s="23">
        <f>BW78+BZ78</f>
        <v>14826.577929999999</v>
      </c>
      <c r="BU78" s="23">
        <f>BT78/BS78*100</f>
        <v>80.631649934137769</v>
      </c>
      <c r="BV78" s="23">
        <v>18020.247240000001</v>
      </c>
      <c r="BW78" s="23">
        <v>14530.24137</v>
      </c>
      <c r="BX78" s="23">
        <f>BW78/BV78*100</f>
        <v>80.632863558868678</v>
      </c>
      <c r="BY78" s="23">
        <v>367.79014000000001</v>
      </c>
      <c r="BZ78" s="23">
        <v>296.33656000000002</v>
      </c>
      <c r="CA78" s="23">
        <f>BZ78/BY78*100</f>
        <v>80.572187171738747</v>
      </c>
      <c r="CB78" s="23">
        <v>0</v>
      </c>
      <c r="CC78" s="23">
        <v>0</v>
      </c>
      <c r="CD78" s="23"/>
      <c r="CE78" s="23"/>
      <c r="CF78" s="23"/>
      <c r="CG78" s="23"/>
      <c r="CH78" s="23"/>
      <c r="CI78" s="23"/>
      <c r="CJ78" s="23"/>
      <c r="CK78" s="23">
        <v>0</v>
      </c>
      <c r="CL78" s="23">
        <v>0</v>
      </c>
      <c r="CM78" s="23"/>
      <c r="CN78" s="23"/>
      <c r="CO78" s="23"/>
      <c r="CP78" s="23"/>
      <c r="CQ78" s="23"/>
      <c r="CR78" s="23"/>
      <c r="CS78" s="23"/>
      <c r="CT78" s="23">
        <v>0</v>
      </c>
      <c r="CU78" s="23">
        <v>0</v>
      </c>
      <c r="CV78" s="23"/>
      <c r="CW78" s="23"/>
      <c r="CX78" s="23"/>
      <c r="CY78" s="23"/>
      <c r="CZ78" s="23"/>
      <c r="DA78" s="23"/>
      <c r="DB78" s="23"/>
      <c r="DC78" s="23">
        <f>DF78+DI78</f>
        <v>31294.489799999999</v>
      </c>
      <c r="DD78" s="23">
        <f>DG78+DJ78</f>
        <v>24143.757679999999</v>
      </c>
      <c r="DE78" s="23">
        <f>DD78/DC78*100</f>
        <v>77.150187890265585</v>
      </c>
      <c r="DF78" s="23">
        <v>30668.6</v>
      </c>
      <c r="DG78" s="23">
        <v>23660.882539999999</v>
      </c>
      <c r="DH78" s="23">
        <f>DG78/DF78*100</f>
        <v>77.15018794467305</v>
      </c>
      <c r="DI78" s="23">
        <v>625.88980000000004</v>
      </c>
      <c r="DJ78" s="23">
        <v>482.87513999999999</v>
      </c>
      <c r="DK78" s="23">
        <f>DJ78/DI78*100</f>
        <v>77.150185224299861</v>
      </c>
      <c r="DL78" s="23"/>
      <c r="DM78" s="23"/>
      <c r="DN78" s="23"/>
      <c r="DO78" s="23">
        <v>80846.944000000003</v>
      </c>
      <c r="DP78" s="23">
        <v>80748.944000000003</v>
      </c>
      <c r="DQ78" s="23">
        <f>DP78/DO78*100</f>
        <v>99.878783296991415</v>
      </c>
      <c r="DR78" s="23">
        <v>15740</v>
      </c>
      <c r="DS78" s="23">
        <v>8945.4</v>
      </c>
      <c r="DT78" s="23">
        <f>DS78/DR78*100</f>
        <v>56.832274459974585</v>
      </c>
      <c r="DU78" s="23">
        <v>0</v>
      </c>
      <c r="DV78" s="23">
        <v>0</v>
      </c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>
        <f>EJ78+EM78</f>
        <v>102.04080999999999</v>
      </c>
      <c r="EH78" s="23">
        <f>EK78+EN78</f>
        <v>102.04080999999999</v>
      </c>
      <c r="EI78" s="23">
        <f>EH78/EG78*100</f>
        <v>100</v>
      </c>
      <c r="EJ78" s="23">
        <v>100</v>
      </c>
      <c r="EK78" s="23">
        <v>100</v>
      </c>
      <c r="EL78" s="23">
        <f>EK78/EJ78*100</f>
        <v>100</v>
      </c>
      <c r="EM78" s="23">
        <v>2.04081</v>
      </c>
      <c r="EN78" s="23">
        <v>2.04081</v>
      </c>
      <c r="EO78" s="23">
        <f>EN78/EM78*100</f>
        <v>100</v>
      </c>
      <c r="EP78" s="23"/>
      <c r="EQ78" s="23"/>
      <c r="ER78" s="23"/>
      <c r="ES78" s="23">
        <v>2000.8163300000001</v>
      </c>
      <c r="ET78" s="23">
        <v>2000.8163300000001</v>
      </c>
      <c r="EU78" s="23">
        <f>ET78/ES78*100</f>
        <v>100</v>
      </c>
      <c r="EV78" s="23">
        <v>18180.102040000002</v>
      </c>
      <c r="EW78" s="23">
        <v>15150.220670000001</v>
      </c>
      <c r="EX78" s="23">
        <f>EW78/EV78*100</f>
        <v>83.334079405420098</v>
      </c>
      <c r="EY78" s="23">
        <v>366.42799000000002</v>
      </c>
      <c r="EZ78" s="23">
        <v>366.42799000000002</v>
      </c>
      <c r="FA78" s="23">
        <f t="shared" si="849"/>
        <v>100</v>
      </c>
      <c r="FB78" s="23">
        <v>46301.729330000002</v>
      </c>
      <c r="FC78" s="23">
        <v>26051.337579999999</v>
      </c>
      <c r="FD78" s="23">
        <f t="shared" si="851"/>
        <v>56.264286360295216</v>
      </c>
      <c r="FE78" s="23"/>
      <c r="FF78" s="23"/>
      <c r="FG78" s="23"/>
      <c r="FH78" s="23"/>
      <c r="FI78" s="23"/>
      <c r="FJ78" s="23"/>
      <c r="FK78" s="23">
        <v>37737.191050000001</v>
      </c>
      <c r="FL78" s="23">
        <v>11126.70003</v>
      </c>
      <c r="FM78" s="23">
        <f t="shared" si="852"/>
        <v>29.484706520041847</v>
      </c>
      <c r="FN78" s="23"/>
      <c r="FO78" s="23"/>
      <c r="FP78" s="23"/>
      <c r="FQ78" s="23">
        <v>131850.20202</v>
      </c>
      <c r="FR78" s="23">
        <v>113141.80267</v>
      </c>
      <c r="FS78" s="23">
        <f t="shared" si="854"/>
        <v>85.81086789145597</v>
      </c>
      <c r="FT78" s="23"/>
      <c r="FU78" s="23"/>
      <c r="FV78" s="23"/>
      <c r="FW78" s="23">
        <v>537.60500000000002</v>
      </c>
      <c r="FX78" s="23">
        <v>376.73334999999997</v>
      </c>
      <c r="FY78" s="23">
        <f t="shared" si="856"/>
        <v>70.076236270123971</v>
      </c>
      <c r="FZ78" s="23">
        <v>5326.9036100000003</v>
      </c>
      <c r="GA78" s="23">
        <v>5325.7068499999996</v>
      </c>
      <c r="GB78" s="23">
        <f t="shared" si="858"/>
        <v>99.977533665190521</v>
      </c>
      <c r="GC78" s="23">
        <v>6274.9907199999998</v>
      </c>
      <c r="GD78" s="23"/>
      <c r="GE78" s="23">
        <f t="shared" si="859"/>
        <v>0</v>
      </c>
      <c r="GF78" s="23"/>
      <c r="GG78" s="23"/>
      <c r="GH78" s="23"/>
      <c r="GI78" s="23">
        <v>100</v>
      </c>
      <c r="GJ78" s="23">
        <v>100</v>
      </c>
      <c r="GK78" s="23">
        <v>100</v>
      </c>
      <c r="GL78" s="23"/>
      <c r="GM78" s="23"/>
      <c r="GN78" s="24"/>
      <c r="GO78" s="23"/>
      <c r="GP78" s="23"/>
      <c r="GQ78" s="23"/>
      <c r="GR78" s="23"/>
      <c r="GS78" s="23"/>
      <c r="GT78" s="23"/>
      <c r="GU78" s="23">
        <f>GX78+HA78</f>
        <v>0</v>
      </c>
      <c r="GV78" s="23"/>
      <c r="GW78" s="23"/>
      <c r="GX78" s="23"/>
      <c r="GY78" s="23"/>
      <c r="GZ78" s="23"/>
      <c r="HA78" s="23"/>
      <c r="HB78" s="23"/>
      <c r="HC78" s="23"/>
    </row>
    <row r="79" spans="1:211" s="61" customFormat="1" ht="17.25" customHeight="1">
      <c r="A79" s="22" t="s">
        <v>192</v>
      </c>
      <c r="B79" s="24">
        <f>B80+B81+B82+B83+B84+B85+B86+B87+B88+B89+B90+B91+B92+B93+B94+B95+B96+B97</f>
        <v>90435.13556000001</v>
      </c>
      <c r="C79" s="24">
        <f>C80+C81+C82+C83+C84+C85+C86+C87+C88+C89+C90+C91+C92+C93+C94+C95+C96+C97</f>
        <v>9000.6625800000002</v>
      </c>
      <c r="D79" s="40">
        <f t="shared" si="845"/>
        <v>9.9526168941588296</v>
      </c>
      <c r="E79" s="24">
        <f>SUM(E80:E97)</f>
        <v>0</v>
      </c>
      <c r="F79" s="24">
        <f>SUM(F80:F97)</f>
        <v>0</v>
      </c>
      <c r="G79" s="23"/>
      <c r="H79" s="24">
        <f>SUM(H80:H97)</f>
        <v>0</v>
      </c>
      <c r="I79" s="24">
        <f>SUM(I80:I97)</f>
        <v>0</v>
      </c>
      <c r="J79" s="23"/>
      <c r="K79" s="24">
        <f>SUM(K80:K97)</f>
        <v>0</v>
      </c>
      <c r="L79" s="24">
        <f>SUM(L80:L97)</f>
        <v>0</v>
      </c>
      <c r="M79" s="23"/>
      <c r="N79" s="24">
        <f>SUM(N80:N97)</f>
        <v>0</v>
      </c>
      <c r="O79" s="24">
        <f>SUM(O80:O97)</f>
        <v>0</v>
      </c>
      <c r="P79" s="23"/>
      <c r="Q79" s="24">
        <f>SUM(Q80:Q97)</f>
        <v>0</v>
      </c>
      <c r="R79" s="24">
        <f>SUM(R80:R97)</f>
        <v>0</v>
      </c>
      <c r="S79" s="23"/>
      <c r="T79" s="24">
        <f>SUM(T80:T97)</f>
        <v>0</v>
      </c>
      <c r="U79" s="24">
        <f>SUM(U80:U97)</f>
        <v>0</v>
      </c>
      <c r="V79" s="23"/>
      <c r="W79" s="24">
        <f>SUM(W80:W97)</f>
        <v>0</v>
      </c>
      <c r="X79" s="24">
        <f>SUM(X80:X97)</f>
        <v>0</v>
      </c>
      <c r="Y79" s="23"/>
      <c r="Z79" s="24">
        <f>SUM(Z80:Z97)</f>
        <v>0</v>
      </c>
      <c r="AA79" s="24">
        <f>SUM(AA80:AA97)</f>
        <v>0</v>
      </c>
      <c r="AB79" s="23"/>
      <c r="AC79" s="24">
        <f>SUM(AC80:AC97)</f>
        <v>0</v>
      </c>
      <c r="AD79" s="24">
        <f>SUM(AD80:AD97)</f>
        <v>0</v>
      </c>
      <c r="AE79" s="23"/>
      <c r="AF79" s="24">
        <f>SUM(AF80:AF97)</f>
        <v>0</v>
      </c>
      <c r="AG79" s="24">
        <f>SUM(AG80:AG97)</f>
        <v>0</v>
      </c>
      <c r="AH79" s="23"/>
      <c r="AI79" s="24">
        <f>SUM(AI80:AI97)</f>
        <v>0</v>
      </c>
      <c r="AJ79" s="24">
        <f>SUM(AJ80:AJ97)</f>
        <v>0</v>
      </c>
      <c r="AK79" s="23"/>
      <c r="AL79" s="24">
        <f>SUM(AL80:AL97)</f>
        <v>0</v>
      </c>
      <c r="AM79" s="24">
        <f>SUM(AM80:AM97)</f>
        <v>0</v>
      </c>
      <c r="AN79" s="23"/>
      <c r="AO79" s="24">
        <f>SUM(AO80:AO97)</f>
        <v>0</v>
      </c>
      <c r="AP79" s="24">
        <f>SUM(AP80:AP97)</f>
        <v>0</v>
      </c>
      <c r="AQ79" s="23"/>
      <c r="AR79" s="24">
        <f>SUM(AR80:AR97)</f>
        <v>0</v>
      </c>
      <c r="AS79" s="24">
        <f>SUM(AS80:AS97)</f>
        <v>0</v>
      </c>
      <c r="AT79" s="23"/>
      <c r="AU79" s="24">
        <f>SUM(AU80:AU97)</f>
        <v>0</v>
      </c>
      <c r="AV79" s="24">
        <f>SUM(AV80:AV97)</f>
        <v>0</v>
      </c>
      <c r="AW79" s="23"/>
      <c r="AX79" s="24">
        <f>SUM(AX80:AX97)</f>
        <v>17632.016779999998</v>
      </c>
      <c r="AY79" s="24">
        <f>SUM(AY80:AY97)</f>
        <v>6799.8042299999997</v>
      </c>
      <c r="AZ79" s="24">
        <f t="shared" ref="AZ79:AZ95" si="864">AY79/AX79*100</f>
        <v>38.565096181810695</v>
      </c>
      <c r="BA79" s="24">
        <f>SUM(BA80:BA97)</f>
        <v>17279.376339999995</v>
      </c>
      <c r="BB79" s="24">
        <f>SUM(BB80:BB97)</f>
        <v>6663.8081000000002</v>
      </c>
      <c r="BC79" s="24">
        <f>BB79/BA79*100</f>
        <v>38.565096152075604</v>
      </c>
      <c r="BD79" s="24">
        <f>SUM(BD80:BD97)</f>
        <v>352.64044000000001</v>
      </c>
      <c r="BE79" s="24">
        <f>SUM(BE80:BE97)</f>
        <v>135.99612999999999</v>
      </c>
      <c r="BF79" s="24">
        <f>BE79/BD79*100</f>
        <v>38.565097638830075</v>
      </c>
      <c r="BG79" s="24">
        <f>SUM(BG80:BG97)</f>
        <v>0</v>
      </c>
      <c r="BH79" s="24">
        <f>SUM(BH80:BH97)</f>
        <v>0</v>
      </c>
      <c r="BI79" s="24"/>
      <c r="BJ79" s="24">
        <f>SUM(BJ80:BJ97)</f>
        <v>3247.8973000000001</v>
      </c>
      <c r="BK79" s="24">
        <f>SUM(BK80:BK97)</f>
        <v>553.28899999999999</v>
      </c>
      <c r="BL79" s="24">
        <f>BK79/BJ79*100</f>
        <v>17.035298499124341</v>
      </c>
      <c r="BM79" s="24">
        <f>SUM(BM80:BM97)</f>
        <v>3247.8973000000001</v>
      </c>
      <c r="BN79" s="24">
        <f>SUM(BN80:BN97)</f>
        <v>553.28899999999999</v>
      </c>
      <c r="BO79" s="24">
        <f>BN79/BM79*100</f>
        <v>17.035298499124341</v>
      </c>
      <c r="BP79" s="24">
        <f>SUM(BP80:BP97)</f>
        <v>0</v>
      </c>
      <c r="BQ79" s="24">
        <f>SUM(BQ80:BQ97)</f>
        <v>0</v>
      </c>
      <c r="BR79" s="24"/>
      <c r="BS79" s="24">
        <f>SUM(BS80:BS97)</f>
        <v>0</v>
      </c>
      <c r="BT79" s="24">
        <f>SUM(BT80:BT97)</f>
        <v>0</v>
      </c>
      <c r="BU79" s="24"/>
      <c r="BV79" s="24">
        <f>SUM(BV80:BV97)</f>
        <v>0</v>
      </c>
      <c r="BW79" s="24">
        <f>SUM(BW80:BW97)</f>
        <v>0</v>
      </c>
      <c r="BX79" s="24"/>
      <c r="BY79" s="24">
        <f>SUM(BY80:BY97)</f>
        <v>0</v>
      </c>
      <c r="BZ79" s="24">
        <f>SUM(BZ80:BZ97)</f>
        <v>0</v>
      </c>
      <c r="CA79" s="24"/>
      <c r="CB79" s="24">
        <f>SUM(CB80:CB97)</f>
        <v>0</v>
      </c>
      <c r="CC79" s="24">
        <f>SUM(CC80:CC97)</f>
        <v>0</v>
      </c>
      <c r="CD79" s="24"/>
      <c r="CE79" s="24">
        <f>SUM(CE80:CE97)</f>
        <v>0</v>
      </c>
      <c r="CF79" s="24">
        <f>SUM(CF80:CF97)</f>
        <v>0</v>
      </c>
      <c r="CG79" s="24"/>
      <c r="CH79" s="24">
        <f>SUM(CH80:CH97)</f>
        <v>0</v>
      </c>
      <c r="CI79" s="24">
        <f>SUM(CI80:CI97)</f>
        <v>0</v>
      </c>
      <c r="CJ79" s="24"/>
      <c r="CK79" s="24">
        <f>SUM(CK80:CK97)</f>
        <v>2325.1146799999997</v>
      </c>
      <c r="CL79" s="24">
        <f>SUM(CL80:CL97)</f>
        <v>896.93844999999999</v>
      </c>
      <c r="CM79" s="24">
        <f>CL79/CK79*100</f>
        <v>38.576095093941781</v>
      </c>
      <c r="CN79" s="24">
        <f>SUM(CN80:CN97)</f>
        <v>2278.6123700000003</v>
      </c>
      <c r="CO79" s="24">
        <f>SUM(CO80:CO97)</f>
        <v>878.99967000000004</v>
      </c>
      <c r="CP79" s="23">
        <f>CO79/CN79*100</f>
        <v>38.576094888837979</v>
      </c>
      <c r="CQ79" s="24">
        <f>SUM(CQ80:CQ97)</f>
        <v>46.502309999999994</v>
      </c>
      <c r="CR79" s="24">
        <f>SUM(CR80:CR97)</f>
        <v>17.938780000000001</v>
      </c>
      <c r="CS79" s="23">
        <f>CR79/CQ79*100</f>
        <v>38.576105144024034</v>
      </c>
      <c r="CT79" s="24">
        <f>SUM(CT80:CT97)</f>
        <v>0</v>
      </c>
      <c r="CU79" s="24">
        <f>SUM(CU80:CU97)</f>
        <v>0</v>
      </c>
      <c r="CV79" s="24"/>
      <c r="CW79" s="24">
        <f>SUM(CW80:CW97)</f>
        <v>0</v>
      </c>
      <c r="CX79" s="24">
        <f>SUM(CX80:CX97)</f>
        <v>0</v>
      </c>
      <c r="CY79" s="24"/>
      <c r="CZ79" s="24">
        <f>SUM(CZ80:CZ97)</f>
        <v>0</v>
      </c>
      <c r="DA79" s="24">
        <f>SUM(DA80:DA97)</f>
        <v>0</v>
      </c>
      <c r="DB79" s="24"/>
      <c r="DC79" s="24">
        <f>SUM(DC80:DC97)</f>
        <v>0</v>
      </c>
      <c r="DD79" s="24">
        <f>SUM(DD80:DD97)</f>
        <v>0</v>
      </c>
      <c r="DE79" s="24"/>
      <c r="DF79" s="24">
        <f>SUM(DF80:DF97)</f>
        <v>0</v>
      </c>
      <c r="DG79" s="24">
        <f>SUM(DG80:DG97)</f>
        <v>0</v>
      </c>
      <c r="DH79" s="24"/>
      <c r="DI79" s="24">
        <f>SUM(DI80:DI97)</f>
        <v>0</v>
      </c>
      <c r="DJ79" s="24">
        <f>SUM(DJ80:DJ97)</f>
        <v>0</v>
      </c>
      <c r="DK79" s="24"/>
      <c r="DL79" s="24">
        <f>SUM(DL80:DL97)</f>
        <v>0</v>
      </c>
      <c r="DM79" s="24">
        <f>SUM(DM80:DM97)</f>
        <v>0</v>
      </c>
      <c r="DN79" s="24"/>
      <c r="DO79" s="24">
        <f>SUM(DO80:DO97)</f>
        <v>65728.845000000001</v>
      </c>
      <c r="DP79" s="24">
        <f>SUM(DP80:DP97)</f>
        <v>0</v>
      </c>
      <c r="DQ79" s="24">
        <f>DP79/DO79*100</f>
        <v>0</v>
      </c>
      <c r="DR79" s="24">
        <f>SUM(DR80:DR97)</f>
        <v>0</v>
      </c>
      <c r="DS79" s="24">
        <f>SUM(DS80:DS97)</f>
        <v>0</v>
      </c>
      <c r="DT79" s="24"/>
      <c r="DU79" s="24">
        <f>SUM(DU80:DU97)</f>
        <v>0</v>
      </c>
      <c r="DV79" s="24">
        <f>SUM(DV80:DV97)</f>
        <v>0</v>
      </c>
      <c r="DW79" s="24"/>
      <c r="DX79" s="24">
        <f>SUM(DX80:DX97)</f>
        <v>0</v>
      </c>
      <c r="DY79" s="24">
        <f>SUM(DY80:DY97)</f>
        <v>0</v>
      </c>
      <c r="DZ79" s="24"/>
      <c r="EA79" s="24">
        <f>SUM(EA80:EA97)</f>
        <v>0</v>
      </c>
      <c r="EB79" s="24">
        <f>SUM(EB80:EB97)</f>
        <v>0</v>
      </c>
      <c r="EC79" s="24"/>
      <c r="ED79" s="24">
        <v>0</v>
      </c>
      <c r="EE79" s="24"/>
      <c r="EF79" s="23"/>
      <c r="EG79" s="24">
        <f>SUM(EG80:EG97)</f>
        <v>0</v>
      </c>
      <c r="EH79" s="24">
        <f>SUM(EH80:EH97)</f>
        <v>0</v>
      </c>
      <c r="EI79" s="24"/>
      <c r="EJ79" s="24">
        <f>SUM(EJ80:EJ97)</f>
        <v>0</v>
      </c>
      <c r="EK79" s="24">
        <f>SUM(EK80:EK97)</f>
        <v>0</v>
      </c>
      <c r="EL79" s="24"/>
      <c r="EM79" s="24">
        <f>SUM(EM80:EM97)</f>
        <v>0</v>
      </c>
      <c r="EN79" s="24">
        <f>SUM(EN80:EN97)</f>
        <v>0</v>
      </c>
      <c r="EO79" s="24"/>
      <c r="EP79" s="24">
        <f>SUM(EP80:EP97)</f>
        <v>0</v>
      </c>
      <c r="EQ79" s="24">
        <f>SUM(EQ80:EQ97)</f>
        <v>0</v>
      </c>
      <c r="ER79" s="24"/>
      <c r="ES79" s="24">
        <f>SUM(ES80:ES97)</f>
        <v>0</v>
      </c>
      <c r="ET79" s="24">
        <f>SUM(ET80:ET97)</f>
        <v>0</v>
      </c>
      <c r="EU79" s="24"/>
      <c r="EV79" s="24">
        <f>SUM(EV80:EV97)</f>
        <v>0</v>
      </c>
      <c r="EW79" s="24">
        <f>SUM(EW80:EW97)</f>
        <v>0</v>
      </c>
      <c r="EX79" s="24"/>
      <c r="EY79" s="24">
        <f>SUM(EY80:EY97)</f>
        <v>0</v>
      </c>
      <c r="EZ79" s="24">
        <f>SUM(EZ80:EZ97)</f>
        <v>0</v>
      </c>
      <c r="FA79" s="24"/>
      <c r="FB79" s="24">
        <f>SUM(FB80:FB97)</f>
        <v>0</v>
      </c>
      <c r="FC79" s="24">
        <f>SUM(FC80:FC97)</f>
        <v>0</v>
      </c>
      <c r="FD79" s="24"/>
      <c r="FE79" s="24">
        <f>SUM(FE80:FE97)</f>
        <v>0</v>
      </c>
      <c r="FF79" s="24">
        <f>SUM(FF80:FF97)</f>
        <v>0</v>
      </c>
      <c r="FG79" s="24"/>
      <c r="FH79" s="24">
        <f>SUM(FH80:FH97)</f>
        <v>0</v>
      </c>
      <c r="FI79" s="24">
        <f>SUM(FI80:FI97)</f>
        <v>0</v>
      </c>
      <c r="FJ79" s="24"/>
      <c r="FK79" s="24">
        <f>SUM(FK80:FK97)</f>
        <v>0</v>
      </c>
      <c r="FL79" s="24">
        <f>SUM(FL80:FL97)</f>
        <v>0</v>
      </c>
      <c r="FM79" s="24"/>
      <c r="FN79" s="24">
        <f>SUM(FN80:FN97)</f>
        <v>0</v>
      </c>
      <c r="FO79" s="24">
        <f>SUM(FO80:FO97)</f>
        <v>0</v>
      </c>
      <c r="FP79" s="24"/>
      <c r="FQ79" s="24">
        <f>SUM(FQ80:FQ97)</f>
        <v>0</v>
      </c>
      <c r="FR79" s="24">
        <f>SUM(FR80:FR97)</f>
        <v>0</v>
      </c>
      <c r="FS79" s="24"/>
      <c r="FT79" s="24">
        <v>0</v>
      </c>
      <c r="FU79" s="24">
        <v>0</v>
      </c>
      <c r="FV79" s="24"/>
      <c r="FW79" s="24">
        <v>0</v>
      </c>
      <c r="FX79" s="24">
        <v>0</v>
      </c>
      <c r="FY79" s="24"/>
      <c r="FZ79" s="24">
        <v>0</v>
      </c>
      <c r="GA79" s="24">
        <v>0</v>
      </c>
      <c r="GB79" s="24"/>
      <c r="GC79" s="24">
        <v>0</v>
      </c>
      <c r="GD79" s="24">
        <v>0</v>
      </c>
      <c r="GE79" s="24"/>
      <c r="GF79" s="24">
        <v>0</v>
      </c>
      <c r="GG79" s="24">
        <v>0</v>
      </c>
      <c r="GH79" s="24"/>
      <c r="GI79" s="24">
        <v>0</v>
      </c>
      <c r="GJ79" s="24">
        <v>0</v>
      </c>
      <c r="GK79" s="24"/>
      <c r="GL79" s="24">
        <f>SUM(GL80:GL97)</f>
        <v>1501.2618</v>
      </c>
      <c r="GM79" s="24">
        <f>SUM(GM80:GM97)</f>
        <v>750.6309</v>
      </c>
      <c r="GN79" s="24">
        <f t="shared" ref="GN79" si="865">GM79/GL79*100</f>
        <v>50</v>
      </c>
      <c r="GO79" s="24">
        <f>GO80+GO81+GO83+GO82+GO84+GO85+GO86+GO87+GO88+GO89+GO90+GO91+GO92+GO93+GO94+GO97</f>
        <v>0</v>
      </c>
      <c r="GP79" s="24">
        <f>GP80+GP81+GP83+GP82+GP84+GP85+GP86+GP87+GP88+GP89+GP90+GP91+GP92+GP93+GP94+GP97</f>
        <v>0</v>
      </c>
      <c r="GQ79" s="24"/>
      <c r="GR79" s="24">
        <f>GR80+GR81+GR83+GR82+GR84+GR85+GR86+GR87+GR88+GR89+GR90+GR91+GR92+GR93+GR94+GR97</f>
        <v>0</v>
      </c>
      <c r="GS79" s="24">
        <f>GS80+GS81+GS83+GS82+GS84+GS85+GS86+GS87+GS88+GS89+GS90+GS91+GS92+GS93+GS94+GS97</f>
        <v>0</v>
      </c>
      <c r="GT79" s="24"/>
      <c r="GU79" s="24">
        <f>GU80+GU81+GU83+GU82+GU84+GU85+GU86+GU87+GU88+GU89+GU90+GU91+GU92+GU93+GU94+GU97</f>
        <v>0</v>
      </c>
      <c r="GV79" s="24">
        <f>GV80+GV81+GV83+GV82+GV84+GV85+GV86+GV87+GV88+GV89+GV90+GV91+GV92+GV93+GV94+GV97</f>
        <v>0</v>
      </c>
      <c r="GW79" s="24"/>
      <c r="GX79" s="24">
        <v>0</v>
      </c>
      <c r="GY79" s="24">
        <v>0</v>
      </c>
      <c r="GZ79" s="24"/>
      <c r="HA79" s="24">
        <v>0</v>
      </c>
      <c r="HB79" s="24">
        <v>0</v>
      </c>
      <c r="HC79" s="24"/>
    </row>
    <row r="80" spans="1:211">
      <c r="A80" s="20" t="s">
        <v>40</v>
      </c>
      <c r="B80" s="23">
        <f t="shared" ref="B80:B97" si="866">E80+N80+Q80+T80+AC80+AL80+AO80+AX80+BG80+BJ80+BS80+CB80+CK80+CT80+DC80+DL80+DO80+DR80+DU80+ED80+EG80+EP80+ES80+EV80+EY80+FB80+FE80+FH80+FK80+FN80+FQ80+FT80+FW80+FZ80+GC80+GF80+GI80+GL80+GO80+GU80+GR80</f>
        <v>2485.1662900000001</v>
      </c>
      <c r="C80" s="23">
        <f t="shared" ref="C80:C97" si="867">F80+O80+R80+U80+AD80+AM80+AP80+AY80+BH80+BK80+BT80+CC80+CL80+CU80+DD80+DM80+DP80+DS80+DV80+EE80+EH80+EQ80+ET80+EW80+EZ80+FC80+FF80+FI80+FL80+FO80+FR80+FU80+FX80+GA80+GD80+GG80+GJ80+GM80+GP80+GV80+GS80</f>
        <v>602.80399</v>
      </c>
      <c r="D80" s="42">
        <f t="shared" si="845"/>
        <v>24.256082678475408</v>
      </c>
      <c r="E80" s="23">
        <v>0</v>
      </c>
      <c r="F80" s="23">
        <v>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>
        <v>0</v>
      </c>
      <c r="U80" s="23">
        <v>0</v>
      </c>
      <c r="V80" s="23"/>
      <c r="W80" s="23"/>
      <c r="X80" s="23"/>
      <c r="Y80" s="23"/>
      <c r="Z80" s="23"/>
      <c r="AA80" s="23"/>
      <c r="AB80" s="23"/>
      <c r="AC80" s="23">
        <v>0</v>
      </c>
      <c r="AD80" s="23">
        <v>0</v>
      </c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>
        <v>0</v>
      </c>
      <c r="AP80" s="23">
        <v>0</v>
      </c>
      <c r="AQ80" s="23"/>
      <c r="AR80" s="23"/>
      <c r="AS80" s="23"/>
      <c r="AT80" s="23"/>
      <c r="AU80" s="23"/>
      <c r="AV80" s="23"/>
      <c r="AW80" s="23"/>
      <c r="AX80" s="23">
        <f>BA80+BD80</f>
        <v>602.80399</v>
      </c>
      <c r="AY80" s="23">
        <f>BB80+BE80</f>
        <v>602.80399</v>
      </c>
      <c r="AZ80" s="23">
        <f t="shared" si="864"/>
        <v>100</v>
      </c>
      <c r="BA80" s="23">
        <v>590.74791000000005</v>
      </c>
      <c r="BB80" s="23">
        <v>590.74791000000005</v>
      </c>
      <c r="BC80" s="23">
        <f t="shared" ref="BC80:BC95" si="868">BB80/BA80*100</f>
        <v>100</v>
      </c>
      <c r="BD80" s="23">
        <v>12.05608</v>
      </c>
      <c r="BE80" s="23">
        <v>12.05608</v>
      </c>
      <c r="BF80" s="23">
        <f t="shared" ref="BF80:BF95" si="869">BE80/BD80*100</f>
        <v>100</v>
      </c>
      <c r="BG80" s="23"/>
      <c r="BH80" s="23"/>
      <c r="BI80" s="23"/>
      <c r="BJ80" s="23">
        <f>BM80+BP80</f>
        <v>903.34230000000002</v>
      </c>
      <c r="BK80" s="23">
        <f>BN80+BQ80</f>
        <v>0</v>
      </c>
      <c r="BL80" s="23">
        <f>BK80/BJ80*100</f>
        <v>0</v>
      </c>
      <c r="BM80" s="23">
        <v>903.34230000000002</v>
      </c>
      <c r="BN80" s="23">
        <v>0</v>
      </c>
      <c r="BO80" s="23">
        <f>BN80/BM80*100</f>
        <v>0</v>
      </c>
      <c r="BP80" s="23"/>
      <c r="BQ80" s="23"/>
      <c r="BR80" s="23"/>
      <c r="BS80" s="23">
        <v>0</v>
      </c>
      <c r="BT80" s="23">
        <v>0</v>
      </c>
      <c r="BU80" s="23"/>
      <c r="BV80" s="23"/>
      <c r="BW80" s="23"/>
      <c r="BX80" s="23"/>
      <c r="BY80" s="23"/>
      <c r="BZ80" s="23"/>
      <c r="CA80" s="23"/>
      <c r="CB80" s="23">
        <v>0</v>
      </c>
      <c r="CC80" s="23">
        <v>0</v>
      </c>
      <c r="CD80" s="23"/>
      <c r="CE80" s="23"/>
      <c r="CF80" s="23"/>
      <c r="CG80" s="23"/>
      <c r="CH80" s="23"/>
      <c r="CI80" s="23"/>
      <c r="CJ80" s="23"/>
      <c r="CK80" s="23">
        <f t="shared" ref="CK80" si="870">CN80+CQ80</f>
        <v>0</v>
      </c>
      <c r="CL80" s="23">
        <f>CO80+CR80</f>
        <v>0</v>
      </c>
      <c r="CM80" s="23"/>
      <c r="CN80" s="23"/>
      <c r="CO80" s="23"/>
      <c r="CP80" s="23"/>
      <c r="CQ80" s="23"/>
      <c r="CR80" s="23"/>
      <c r="CS80" s="23"/>
      <c r="CT80" s="23">
        <v>0</v>
      </c>
      <c r="CU80" s="23">
        <v>0</v>
      </c>
      <c r="CV80" s="23"/>
      <c r="CW80" s="23"/>
      <c r="CX80" s="23"/>
      <c r="CY80" s="23"/>
      <c r="CZ80" s="23"/>
      <c r="DA80" s="23"/>
      <c r="DB80" s="23"/>
      <c r="DC80" s="23">
        <v>0</v>
      </c>
      <c r="DD80" s="23">
        <v>0</v>
      </c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>
        <v>979.02</v>
      </c>
      <c r="DP80" s="23"/>
      <c r="DQ80" s="23"/>
      <c r="DR80" s="23"/>
      <c r="DS80" s="23"/>
      <c r="DT80" s="23"/>
      <c r="DU80" s="23">
        <v>0</v>
      </c>
      <c r="DV80" s="23">
        <v>0</v>
      </c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>
        <f>GX80+HA80</f>
        <v>0</v>
      </c>
      <c r="GV80" s="23"/>
      <c r="GW80" s="23"/>
      <c r="GX80" s="23"/>
      <c r="GY80" s="23"/>
      <c r="GZ80" s="23"/>
      <c r="HA80" s="23"/>
      <c r="HB80" s="23"/>
      <c r="HC80" s="23"/>
    </row>
    <row r="81" spans="1:211">
      <c r="A81" s="20" t="s">
        <v>101</v>
      </c>
      <c r="B81" s="23">
        <f t="shared" si="866"/>
        <v>1293.1141299999999</v>
      </c>
      <c r="C81" s="23">
        <f t="shared" si="867"/>
        <v>0</v>
      </c>
      <c r="D81" s="42">
        <f t="shared" si="845"/>
        <v>0</v>
      </c>
      <c r="E81" s="23">
        <v>0</v>
      </c>
      <c r="F81" s="23"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v>0</v>
      </c>
      <c r="U81" s="23">
        <v>0</v>
      </c>
      <c r="V81" s="23"/>
      <c r="W81" s="23"/>
      <c r="X81" s="23"/>
      <c r="Y81" s="23"/>
      <c r="Z81" s="23"/>
      <c r="AA81" s="23"/>
      <c r="AB81" s="23"/>
      <c r="AC81" s="23">
        <v>0</v>
      </c>
      <c r="AD81" s="23">
        <v>0</v>
      </c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>
        <v>0</v>
      </c>
      <c r="AP81" s="23">
        <v>0</v>
      </c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>
        <f t="shared" ref="BJ81:BK97" si="871">BM81+BP81</f>
        <v>0</v>
      </c>
      <c r="BK81" s="23">
        <f t="shared" si="871"/>
        <v>0</v>
      </c>
      <c r="BL81" s="23"/>
      <c r="BM81" s="23"/>
      <c r="BN81" s="23"/>
      <c r="BO81" s="23"/>
      <c r="BP81" s="23"/>
      <c r="BQ81" s="23"/>
      <c r="BR81" s="23"/>
      <c r="BS81" s="23">
        <v>0</v>
      </c>
      <c r="BT81" s="23">
        <v>0</v>
      </c>
      <c r="BU81" s="23"/>
      <c r="BV81" s="23"/>
      <c r="BW81" s="23"/>
      <c r="BX81" s="23"/>
      <c r="BY81" s="23"/>
      <c r="BZ81" s="23"/>
      <c r="CA81" s="23"/>
      <c r="CB81" s="23">
        <v>0</v>
      </c>
      <c r="CC81" s="23">
        <v>0</v>
      </c>
      <c r="CD81" s="23"/>
      <c r="CE81" s="23"/>
      <c r="CF81" s="23"/>
      <c r="CG81" s="23"/>
      <c r="CH81" s="23"/>
      <c r="CI81" s="23"/>
      <c r="CJ81" s="23"/>
      <c r="CK81" s="23">
        <f>CN81+CQ81</f>
        <v>313.11412999999999</v>
      </c>
      <c r="CL81" s="23">
        <f t="shared" ref="CL81:CL96" si="872">CO81+CR81</f>
        <v>0</v>
      </c>
      <c r="CM81" s="23">
        <f>CL81/CK81*100</f>
        <v>0</v>
      </c>
      <c r="CN81" s="23">
        <v>306.85185000000001</v>
      </c>
      <c r="CO81" s="23">
        <v>0</v>
      </c>
      <c r="CP81" s="23">
        <f>CO81/CN81*100</f>
        <v>0</v>
      </c>
      <c r="CQ81" s="23">
        <v>6.2622799999999996</v>
      </c>
      <c r="CR81" s="23">
        <v>0</v>
      </c>
      <c r="CS81" s="23">
        <f>CR81/CQ81*100</f>
        <v>0</v>
      </c>
      <c r="CT81" s="23">
        <v>0</v>
      </c>
      <c r="CU81" s="23">
        <v>0</v>
      </c>
      <c r="CV81" s="23"/>
      <c r="CW81" s="23"/>
      <c r="CX81" s="23"/>
      <c r="CY81" s="23"/>
      <c r="CZ81" s="23"/>
      <c r="DA81" s="23"/>
      <c r="DB81" s="23"/>
      <c r="DC81" s="23">
        <v>0</v>
      </c>
      <c r="DD81" s="23">
        <v>0</v>
      </c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>
        <v>980</v>
      </c>
      <c r="DP81" s="23"/>
      <c r="DQ81" s="23"/>
      <c r="DR81" s="23"/>
      <c r="DS81" s="23"/>
      <c r="DT81" s="23"/>
      <c r="DU81" s="23">
        <v>0</v>
      </c>
      <c r="DV81" s="23">
        <v>0</v>
      </c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>
        <f t="shared" ref="GU81:GU97" si="873">GX81+HA81</f>
        <v>0</v>
      </c>
      <c r="GV81" s="23"/>
      <c r="GW81" s="23"/>
      <c r="GX81" s="23"/>
      <c r="GY81" s="23"/>
      <c r="GZ81" s="23"/>
      <c r="HA81" s="23"/>
      <c r="HB81" s="23"/>
      <c r="HC81" s="23"/>
    </row>
    <row r="82" spans="1:211">
      <c r="A82" s="20" t="s">
        <v>37</v>
      </c>
      <c r="B82" s="23">
        <f t="shared" si="866"/>
        <v>5324.7685999999994</v>
      </c>
      <c r="C82" s="23">
        <f t="shared" si="867"/>
        <v>0</v>
      </c>
      <c r="D82" s="42">
        <f t="shared" si="845"/>
        <v>0</v>
      </c>
      <c r="E82" s="23">
        <v>0</v>
      </c>
      <c r="F82" s="23">
        <v>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>
        <v>0</v>
      </c>
      <c r="U82" s="23">
        <v>0</v>
      </c>
      <c r="V82" s="23"/>
      <c r="W82" s="23"/>
      <c r="X82" s="23"/>
      <c r="Y82" s="23"/>
      <c r="Z82" s="23"/>
      <c r="AA82" s="23"/>
      <c r="AB82" s="23"/>
      <c r="AC82" s="23">
        <v>0</v>
      </c>
      <c r="AD82" s="23">
        <v>0</v>
      </c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>
        <v>0</v>
      </c>
      <c r="AP82" s="23">
        <v>0</v>
      </c>
      <c r="AQ82" s="23"/>
      <c r="AR82" s="23"/>
      <c r="AS82" s="23"/>
      <c r="AT82" s="23"/>
      <c r="AU82" s="23"/>
      <c r="AV82" s="23"/>
      <c r="AW82" s="23"/>
      <c r="AX82" s="23">
        <f t="shared" ref="AX82:AY95" si="874">BA82+BD82</f>
        <v>5324.7685999999994</v>
      </c>
      <c r="AY82" s="23">
        <f t="shared" si="874"/>
        <v>0</v>
      </c>
      <c r="AZ82" s="23">
        <f t="shared" si="864"/>
        <v>0</v>
      </c>
      <c r="BA82" s="23">
        <v>5218.2731999999996</v>
      </c>
      <c r="BB82" s="23">
        <v>0</v>
      </c>
      <c r="BC82" s="23">
        <f t="shared" si="868"/>
        <v>0</v>
      </c>
      <c r="BD82" s="23">
        <v>106.4954</v>
      </c>
      <c r="BE82" s="23">
        <v>0</v>
      </c>
      <c r="BF82" s="23">
        <f t="shared" si="869"/>
        <v>0</v>
      </c>
      <c r="BG82" s="23"/>
      <c r="BH82" s="23"/>
      <c r="BI82" s="23"/>
      <c r="BJ82" s="23">
        <f t="shared" si="871"/>
        <v>0</v>
      </c>
      <c r="BK82" s="23">
        <f t="shared" si="871"/>
        <v>0</v>
      </c>
      <c r="BL82" s="23"/>
      <c r="BM82" s="23"/>
      <c r="BN82" s="23"/>
      <c r="BO82" s="23"/>
      <c r="BP82" s="23"/>
      <c r="BQ82" s="23"/>
      <c r="BR82" s="23"/>
      <c r="BS82" s="23">
        <v>0</v>
      </c>
      <c r="BT82" s="23">
        <v>0</v>
      </c>
      <c r="BU82" s="23"/>
      <c r="BV82" s="23"/>
      <c r="BW82" s="23"/>
      <c r="BX82" s="23"/>
      <c r="BY82" s="23"/>
      <c r="BZ82" s="23"/>
      <c r="CA82" s="23"/>
      <c r="CB82" s="23">
        <v>0</v>
      </c>
      <c r="CC82" s="23">
        <v>0</v>
      </c>
      <c r="CD82" s="23"/>
      <c r="CE82" s="23"/>
      <c r="CF82" s="23"/>
      <c r="CG82" s="23"/>
      <c r="CH82" s="23"/>
      <c r="CI82" s="23"/>
      <c r="CJ82" s="23"/>
      <c r="CK82" s="23">
        <f t="shared" ref="CK82:CK97" si="875">CN82+CQ82</f>
        <v>0</v>
      </c>
      <c r="CL82" s="23">
        <f t="shared" si="872"/>
        <v>0</v>
      </c>
      <c r="CM82" s="23"/>
      <c r="CN82" s="23"/>
      <c r="CO82" s="23"/>
      <c r="CP82" s="23"/>
      <c r="CQ82" s="23"/>
      <c r="CR82" s="23"/>
      <c r="CS82" s="23"/>
      <c r="CT82" s="23">
        <v>0</v>
      </c>
      <c r="CU82" s="23">
        <v>0</v>
      </c>
      <c r="CV82" s="23"/>
      <c r="CW82" s="23"/>
      <c r="CX82" s="23"/>
      <c r="CY82" s="23"/>
      <c r="CZ82" s="23"/>
      <c r="DA82" s="23"/>
      <c r="DB82" s="23"/>
      <c r="DC82" s="23">
        <v>0</v>
      </c>
      <c r="DD82" s="23">
        <v>0</v>
      </c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>
        <v>0</v>
      </c>
      <c r="DV82" s="23">
        <v>0</v>
      </c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>
        <f t="shared" si="873"/>
        <v>0</v>
      </c>
      <c r="GV82" s="23"/>
      <c r="GW82" s="23"/>
      <c r="GX82" s="23"/>
      <c r="GY82" s="23"/>
      <c r="GZ82" s="23"/>
      <c r="HA82" s="23"/>
      <c r="HB82" s="23"/>
      <c r="HC82" s="23"/>
    </row>
    <row r="83" spans="1:211">
      <c r="A83" s="20" t="s">
        <v>47</v>
      </c>
      <c r="B83" s="23">
        <f t="shared" si="866"/>
        <v>3455.4289899999999</v>
      </c>
      <c r="C83" s="23">
        <f t="shared" si="867"/>
        <v>0</v>
      </c>
      <c r="D83" s="42">
        <f t="shared" si="845"/>
        <v>0</v>
      </c>
      <c r="E83" s="23">
        <v>0</v>
      </c>
      <c r="F83" s="23">
        <v>0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>
        <v>0</v>
      </c>
      <c r="U83" s="23">
        <v>0</v>
      </c>
      <c r="V83" s="23"/>
      <c r="W83" s="23"/>
      <c r="X83" s="23"/>
      <c r="Y83" s="23"/>
      <c r="Z83" s="23"/>
      <c r="AA83" s="23"/>
      <c r="AB83" s="23"/>
      <c r="AC83" s="23">
        <v>0</v>
      </c>
      <c r="AD83" s="23">
        <v>0</v>
      </c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>
        <v>0</v>
      </c>
      <c r="AP83" s="23">
        <v>0</v>
      </c>
      <c r="AQ83" s="23"/>
      <c r="AR83" s="23"/>
      <c r="AS83" s="23"/>
      <c r="AT83" s="23"/>
      <c r="AU83" s="23"/>
      <c r="AV83" s="23"/>
      <c r="AW83" s="23"/>
      <c r="AX83" s="23">
        <f t="shared" si="874"/>
        <v>602.80399</v>
      </c>
      <c r="AY83" s="23">
        <f t="shared" si="874"/>
        <v>0</v>
      </c>
      <c r="AZ83" s="23">
        <f t="shared" si="864"/>
        <v>0</v>
      </c>
      <c r="BA83" s="23">
        <v>590.74791000000005</v>
      </c>
      <c r="BB83" s="23">
        <v>0</v>
      </c>
      <c r="BC83" s="23">
        <f t="shared" si="868"/>
        <v>0</v>
      </c>
      <c r="BD83" s="23">
        <v>12.05608</v>
      </c>
      <c r="BE83" s="23">
        <v>0</v>
      </c>
      <c r="BF83" s="23">
        <f t="shared" si="869"/>
        <v>0</v>
      </c>
      <c r="BG83" s="23"/>
      <c r="BH83" s="23"/>
      <c r="BI83" s="23"/>
      <c r="BJ83" s="23">
        <f t="shared" si="871"/>
        <v>0</v>
      </c>
      <c r="BK83" s="23">
        <f t="shared" si="871"/>
        <v>0</v>
      </c>
      <c r="BL83" s="23"/>
      <c r="BM83" s="23"/>
      <c r="BN83" s="23"/>
      <c r="BO83" s="23"/>
      <c r="BP83" s="23"/>
      <c r="BQ83" s="23"/>
      <c r="BR83" s="23"/>
      <c r="BS83" s="23">
        <v>0</v>
      </c>
      <c r="BT83" s="23">
        <v>0</v>
      </c>
      <c r="BU83" s="23"/>
      <c r="BV83" s="23"/>
      <c r="BW83" s="23"/>
      <c r="BX83" s="23"/>
      <c r="BY83" s="23"/>
      <c r="BZ83" s="23"/>
      <c r="CA83" s="23"/>
      <c r="CB83" s="23">
        <v>0</v>
      </c>
      <c r="CC83" s="23">
        <v>0</v>
      </c>
      <c r="CD83" s="23"/>
      <c r="CE83" s="23"/>
      <c r="CF83" s="23"/>
      <c r="CG83" s="23"/>
      <c r="CH83" s="23"/>
      <c r="CI83" s="23"/>
      <c r="CJ83" s="23"/>
      <c r="CK83" s="23">
        <f t="shared" si="875"/>
        <v>0</v>
      </c>
      <c r="CL83" s="23">
        <f t="shared" si="872"/>
        <v>0</v>
      </c>
      <c r="CM83" s="23"/>
      <c r="CN83" s="23"/>
      <c r="CO83" s="23"/>
      <c r="CP83" s="23"/>
      <c r="CQ83" s="23"/>
      <c r="CR83" s="23"/>
      <c r="CS83" s="23"/>
      <c r="CT83" s="23">
        <v>0</v>
      </c>
      <c r="CU83" s="23">
        <v>0</v>
      </c>
      <c r="CV83" s="23"/>
      <c r="CW83" s="23"/>
      <c r="CX83" s="23"/>
      <c r="CY83" s="23"/>
      <c r="CZ83" s="23"/>
      <c r="DA83" s="23"/>
      <c r="DB83" s="23"/>
      <c r="DC83" s="23">
        <v>0</v>
      </c>
      <c r="DD83" s="23">
        <v>0</v>
      </c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>
        <v>2852.625</v>
      </c>
      <c r="DP83" s="23"/>
      <c r="DQ83" s="23"/>
      <c r="DR83" s="23"/>
      <c r="DS83" s="23"/>
      <c r="DT83" s="23"/>
      <c r="DU83" s="23">
        <v>0</v>
      </c>
      <c r="DV83" s="23">
        <v>0</v>
      </c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>
        <f t="shared" si="873"/>
        <v>0</v>
      </c>
      <c r="GV83" s="23"/>
      <c r="GW83" s="23"/>
      <c r="GX83" s="23"/>
      <c r="GY83" s="23"/>
      <c r="GZ83" s="23"/>
      <c r="HA83" s="23"/>
      <c r="HB83" s="23"/>
      <c r="HC83" s="23"/>
    </row>
    <row r="84" spans="1:211" ht="16.5" customHeight="1">
      <c r="A84" s="20" t="s">
        <v>50</v>
      </c>
      <c r="B84" s="23">
        <f t="shared" si="866"/>
        <v>3169.7769800000001</v>
      </c>
      <c r="C84" s="23">
        <f t="shared" si="867"/>
        <v>0</v>
      </c>
      <c r="D84" s="42">
        <f t="shared" si="845"/>
        <v>0</v>
      </c>
      <c r="E84" s="23">
        <v>0</v>
      </c>
      <c r="F84" s="23">
        <v>0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>
        <v>0</v>
      </c>
      <c r="U84" s="23">
        <v>0</v>
      </c>
      <c r="V84" s="23"/>
      <c r="W84" s="23"/>
      <c r="X84" s="23"/>
      <c r="Y84" s="23"/>
      <c r="Z84" s="23"/>
      <c r="AA84" s="23"/>
      <c r="AB84" s="23"/>
      <c r="AC84" s="23">
        <v>0</v>
      </c>
      <c r="AD84" s="23">
        <v>0</v>
      </c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>
        <v>0</v>
      </c>
      <c r="AP84" s="23">
        <v>0</v>
      </c>
      <c r="AQ84" s="23"/>
      <c r="AR84" s="23"/>
      <c r="AS84" s="23"/>
      <c r="AT84" s="23"/>
      <c r="AU84" s="23"/>
      <c r="AV84" s="23"/>
      <c r="AW84" s="23"/>
      <c r="AX84" s="23">
        <f t="shared" si="874"/>
        <v>1657.7109800000001</v>
      </c>
      <c r="AY84" s="23">
        <f t="shared" si="874"/>
        <v>0</v>
      </c>
      <c r="AZ84" s="23">
        <f t="shared" si="864"/>
        <v>0</v>
      </c>
      <c r="BA84" s="23">
        <v>1624.55675</v>
      </c>
      <c r="BB84" s="23">
        <v>0</v>
      </c>
      <c r="BC84" s="23">
        <f t="shared" si="868"/>
        <v>0</v>
      </c>
      <c r="BD84" s="23">
        <v>33.154229999999998</v>
      </c>
      <c r="BE84" s="23">
        <v>0</v>
      </c>
      <c r="BF84" s="23">
        <f t="shared" si="869"/>
        <v>0</v>
      </c>
      <c r="BG84" s="23"/>
      <c r="BH84" s="23"/>
      <c r="BI84" s="23"/>
      <c r="BJ84" s="23">
        <f t="shared" si="871"/>
        <v>0</v>
      </c>
      <c r="BK84" s="23">
        <f t="shared" si="871"/>
        <v>0</v>
      </c>
      <c r="BL84" s="23"/>
      <c r="BM84" s="23"/>
      <c r="BN84" s="23"/>
      <c r="BO84" s="23"/>
      <c r="BP84" s="23"/>
      <c r="BQ84" s="23"/>
      <c r="BR84" s="23"/>
      <c r="BS84" s="23">
        <v>0</v>
      </c>
      <c r="BT84" s="23">
        <v>0</v>
      </c>
      <c r="BU84" s="23"/>
      <c r="BV84" s="23"/>
      <c r="BW84" s="23"/>
      <c r="BX84" s="23"/>
      <c r="BY84" s="23"/>
      <c r="BZ84" s="23"/>
      <c r="CA84" s="23"/>
      <c r="CB84" s="23">
        <v>0</v>
      </c>
      <c r="CC84" s="23">
        <v>0</v>
      </c>
      <c r="CD84" s="23"/>
      <c r="CE84" s="23"/>
      <c r="CF84" s="23"/>
      <c r="CG84" s="23"/>
      <c r="CH84" s="23"/>
      <c r="CI84" s="23"/>
      <c r="CJ84" s="23"/>
      <c r="CK84" s="23">
        <f t="shared" si="875"/>
        <v>0</v>
      </c>
      <c r="CL84" s="23">
        <f t="shared" si="872"/>
        <v>0</v>
      </c>
      <c r="CM84" s="23"/>
      <c r="CN84" s="23"/>
      <c r="CO84" s="23"/>
      <c r="CP84" s="23"/>
      <c r="CQ84" s="23"/>
      <c r="CR84" s="23"/>
      <c r="CS84" s="23"/>
      <c r="CT84" s="23">
        <v>0</v>
      </c>
      <c r="CU84" s="23">
        <v>0</v>
      </c>
      <c r="CV84" s="23"/>
      <c r="CW84" s="23"/>
      <c r="CX84" s="23"/>
      <c r="CY84" s="23"/>
      <c r="CZ84" s="23"/>
      <c r="DA84" s="23"/>
      <c r="DB84" s="23"/>
      <c r="DC84" s="23">
        <v>0</v>
      </c>
      <c r="DD84" s="23">
        <v>0</v>
      </c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>
        <v>1512.066</v>
      </c>
      <c r="DP84" s="23"/>
      <c r="DQ84" s="23"/>
      <c r="DR84" s="23"/>
      <c r="DS84" s="23"/>
      <c r="DT84" s="23"/>
      <c r="DU84" s="23">
        <v>0</v>
      </c>
      <c r="DV84" s="23">
        <v>0</v>
      </c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>
        <f t="shared" si="873"/>
        <v>0</v>
      </c>
      <c r="GV84" s="23"/>
      <c r="GW84" s="23"/>
      <c r="GX84" s="23"/>
      <c r="GY84" s="23"/>
      <c r="GZ84" s="23"/>
      <c r="HA84" s="23"/>
      <c r="HB84" s="23"/>
      <c r="HC84" s="23"/>
    </row>
    <row r="85" spans="1:211" ht="19.7" customHeight="1">
      <c r="A85" s="20" t="s">
        <v>51</v>
      </c>
      <c r="B85" s="23">
        <f t="shared" si="866"/>
        <v>15751.417649999999</v>
      </c>
      <c r="C85" s="23">
        <f t="shared" si="867"/>
        <v>632.22361999999998</v>
      </c>
      <c r="D85" s="42">
        <f t="shared" si="845"/>
        <v>4.0137569458708375</v>
      </c>
      <c r="E85" s="23">
        <v>0</v>
      </c>
      <c r="F85" s="23"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>
        <v>0</v>
      </c>
      <c r="U85" s="23">
        <v>0</v>
      </c>
      <c r="V85" s="23"/>
      <c r="W85" s="23"/>
      <c r="X85" s="23"/>
      <c r="Y85" s="23"/>
      <c r="Z85" s="23"/>
      <c r="AA85" s="23"/>
      <c r="AB85" s="23"/>
      <c r="AC85" s="23">
        <v>0</v>
      </c>
      <c r="AD85" s="23">
        <v>0</v>
      </c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>
        <v>0</v>
      </c>
      <c r="AP85" s="23">
        <v>0</v>
      </c>
      <c r="AQ85" s="23"/>
      <c r="AR85" s="23"/>
      <c r="AS85" s="23"/>
      <c r="AT85" s="23"/>
      <c r="AU85" s="23"/>
      <c r="AV85" s="23"/>
      <c r="AW85" s="23"/>
      <c r="AX85" s="23">
        <f t="shared" si="874"/>
        <v>1105.1406500000001</v>
      </c>
      <c r="AY85" s="23">
        <f t="shared" si="874"/>
        <v>538.09861999999998</v>
      </c>
      <c r="AZ85" s="23">
        <f t="shared" si="864"/>
        <v>48.690510117422612</v>
      </c>
      <c r="BA85" s="23">
        <v>1083.03783</v>
      </c>
      <c r="BB85" s="23">
        <v>527.33663999999999</v>
      </c>
      <c r="BC85" s="23">
        <f t="shared" si="868"/>
        <v>48.690509730394183</v>
      </c>
      <c r="BD85" s="23">
        <v>22.102820000000001</v>
      </c>
      <c r="BE85" s="23">
        <v>10.761979999999999</v>
      </c>
      <c r="BF85" s="23">
        <f t="shared" si="869"/>
        <v>48.690529081809466</v>
      </c>
      <c r="BG85" s="23"/>
      <c r="BH85" s="23"/>
      <c r="BI85" s="23"/>
      <c r="BJ85" s="23">
        <f t="shared" si="871"/>
        <v>340.69799999999998</v>
      </c>
      <c r="BK85" s="23">
        <f t="shared" si="871"/>
        <v>0</v>
      </c>
      <c r="BL85" s="23">
        <f>BK85/BJ85*100</f>
        <v>0</v>
      </c>
      <c r="BM85" s="23">
        <v>340.69799999999998</v>
      </c>
      <c r="BN85" s="23">
        <v>0</v>
      </c>
      <c r="BO85" s="23">
        <f>BN85/BM85*100</f>
        <v>0</v>
      </c>
      <c r="BP85" s="23"/>
      <c r="BQ85" s="23"/>
      <c r="BR85" s="23"/>
      <c r="BS85" s="23">
        <v>0</v>
      </c>
      <c r="BT85" s="23">
        <v>0</v>
      </c>
      <c r="BU85" s="23"/>
      <c r="BV85" s="23"/>
      <c r="BW85" s="23"/>
      <c r="BX85" s="23"/>
      <c r="BY85" s="23"/>
      <c r="BZ85" s="23"/>
      <c r="CA85" s="23"/>
      <c r="CB85" s="23">
        <v>0</v>
      </c>
      <c r="CC85" s="23">
        <v>0</v>
      </c>
      <c r="CD85" s="23"/>
      <c r="CE85" s="23"/>
      <c r="CF85" s="23"/>
      <c r="CG85" s="23"/>
      <c r="CH85" s="23"/>
      <c r="CI85" s="23"/>
      <c r="CJ85" s="23"/>
      <c r="CK85" s="23">
        <f t="shared" si="875"/>
        <v>377.81900000000002</v>
      </c>
      <c r="CL85" s="23">
        <f>CO85+CR85</f>
        <v>94.125</v>
      </c>
      <c r="CM85" s="23">
        <f>CL85/CK85*100</f>
        <v>24.912722758781321</v>
      </c>
      <c r="CN85" s="23">
        <v>370.26262000000003</v>
      </c>
      <c r="CO85" s="23">
        <v>92.242500000000007</v>
      </c>
      <c r="CP85" s="23">
        <f>CO85/CN85*100</f>
        <v>24.912722758781321</v>
      </c>
      <c r="CQ85" s="23">
        <v>7.5563799999999999</v>
      </c>
      <c r="CR85" s="23">
        <v>1.8825000000000001</v>
      </c>
      <c r="CS85" s="23">
        <f>CR85/CQ85*100</f>
        <v>24.912722758781321</v>
      </c>
      <c r="CT85" s="23">
        <v>0</v>
      </c>
      <c r="CU85" s="23">
        <v>0</v>
      </c>
      <c r="CV85" s="23"/>
      <c r="CW85" s="23"/>
      <c r="CX85" s="23"/>
      <c r="CY85" s="23"/>
      <c r="CZ85" s="23"/>
      <c r="DA85" s="23"/>
      <c r="DB85" s="23"/>
      <c r="DC85" s="23">
        <v>0</v>
      </c>
      <c r="DD85" s="23">
        <v>0</v>
      </c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>
        <v>13927.76</v>
      </c>
      <c r="DP85" s="23"/>
      <c r="DQ85" s="23"/>
      <c r="DR85" s="23"/>
      <c r="DS85" s="23"/>
      <c r="DT85" s="23"/>
      <c r="DU85" s="23">
        <v>0</v>
      </c>
      <c r="DV85" s="23">
        <v>0</v>
      </c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>
        <f t="shared" si="873"/>
        <v>0</v>
      </c>
      <c r="GV85" s="23"/>
      <c r="GW85" s="23"/>
      <c r="GX85" s="23"/>
      <c r="GY85" s="23"/>
      <c r="GZ85" s="23"/>
      <c r="HA85" s="23"/>
      <c r="HB85" s="23"/>
      <c r="HC85" s="23"/>
    </row>
    <row r="86" spans="1:211" ht="18.75" customHeight="1">
      <c r="A86" s="20" t="s">
        <v>52</v>
      </c>
      <c r="B86" s="23">
        <f t="shared" si="866"/>
        <v>5081.0757699999995</v>
      </c>
      <c r="C86" s="23">
        <f t="shared" si="867"/>
        <v>1938.7362399999997</v>
      </c>
      <c r="D86" s="42">
        <f t="shared" si="845"/>
        <v>38.156019074677175</v>
      </c>
      <c r="E86" s="23">
        <v>0</v>
      </c>
      <c r="F86" s="23">
        <v>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>
        <v>0</v>
      </c>
      <c r="U86" s="23">
        <v>0</v>
      </c>
      <c r="V86" s="23"/>
      <c r="W86" s="23"/>
      <c r="X86" s="23"/>
      <c r="Y86" s="23"/>
      <c r="Z86" s="23"/>
      <c r="AA86" s="23"/>
      <c r="AB86" s="23"/>
      <c r="AC86" s="23">
        <v>0</v>
      </c>
      <c r="AD86" s="23">
        <v>0</v>
      </c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>
        <v>0</v>
      </c>
      <c r="AP86" s="23">
        <v>0</v>
      </c>
      <c r="AQ86" s="23"/>
      <c r="AR86" s="23"/>
      <c r="AS86" s="23"/>
      <c r="AT86" s="23"/>
      <c r="AU86" s="23"/>
      <c r="AV86" s="23"/>
      <c r="AW86" s="23"/>
      <c r="AX86" s="23">
        <f t="shared" si="874"/>
        <v>2109.8139699999997</v>
      </c>
      <c r="AY86" s="23">
        <f t="shared" si="874"/>
        <v>1188.1053399999998</v>
      </c>
      <c r="AZ86" s="23">
        <f t="shared" si="864"/>
        <v>56.313274861859028</v>
      </c>
      <c r="BA86" s="23">
        <v>2067.6176799999998</v>
      </c>
      <c r="BB86" s="23">
        <v>1164.3432299999999</v>
      </c>
      <c r="BC86" s="23">
        <f t="shared" si="868"/>
        <v>56.313274995791296</v>
      </c>
      <c r="BD86" s="23">
        <v>42.196289999999998</v>
      </c>
      <c r="BE86" s="23">
        <v>23.76211</v>
      </c>
      <c r="BF86" s="23">
        <f t="shared" si="869"/>
        <v>56.313268299179867</v>
      </c>
      <c r="BG86" s="23"/>
      <c r="BH86" s="23"/>
      <c r="BI86" s="23"/>
      <c r="BJ86" s="23">
        <f t="shared" si="871"/>
        <v>0</v>
      </c>
      <c r="BK86" s="23">
        <f t="shared" si="871"/>
        <v>0</v>
      </c>
      <c r="BL86" s="23"/>
      <c r="BM86" s="23"/>
      <c r="BN86" s="23"/>
      <c r="BO86" s="23"/>
      <c r="BP86" s="23"/>
      <c r="BQ86" s="23"/>
      <c r="BR86" s="23"/>
      <c r="BS86" s="23">
        <v>0</v>
      </c>
      <c r="BT86" s="23">
        <v>0</v>
      </c>
      <c r="BU86" s="23"/>
      <c r="BV86" s="23"/>
      <c r="BW86" s="23"/>
      <c r="BX86" s="23"/>
      <c r="BY86" s="23"/>
      <c r="BZ86" s="23"/>
      <c r="CA86" s="23"/>
      <c r="CB86" s="23">
        <v>0</v>
      </c>
      <c r="CC86" s="23">
        <v>0</v>
      </c>
      <c r="CD86" s="23"/>
      <c r="CE86" s="23"/>
      <c r="CF86" s="23"/>
      <c r="CG86" s="23"/>
      <c r="CH86" s="23"/>
      <c r="CI86" s="23"/>
      <c r="CJ86" s="23"/>
      <c r="CK86" s="23">
        <f t="shared" si="875"/>
        <v>0</v>
      </c>
      <c r="CL86" s="23">
        <f t="shared" si="872"/>
        <v>0</v>
      </c>
      <c r="CM86" s="23"/>
      <c r="CN86" s="23"/>
      <c r="CO86" s="23"/>
      <c r="CP86" s="23"/>
      <c r="CQ86" s="23"/>
      <c r="CR86" s="23"/>
      <c r="CS86" s="23"/>
      <c r="CT86" s="23">
        <v>0</v>
      </c>
      <c r="CU86" s="23">
        <v>0</v>
      </c>
      <c r="CV86" s="23"/>
      <c r="CW86" s="23"/>
      <c r="CX86" s="23"/>
      <c r="CY86" s="23"/>
      <c r="CZ86" s="23"/>
      <c r="DA86" s="23"/>
      <c r="DB86" s="23"/>
      <c r="DC86" s="23">
        <v>0</v>
      </c>
      <c r="DD86" s="23">
        <v>0</v>
      </c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44">
        <v>1470</v>
      </c>
      <c r="DP86" s="23"/>
      <c r="DQ86" s="23"/>
      <c r="DR86" s="23"/>
      <c r="DS86" s="23"/>
      <c r="DT86" s="23"/>
      <c r="DU86" s="23">
        <v>0</v>
      </c>
      <c r="DV86" s="23">
        <v>0</v>
      </c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>
        <v>1501.2618</v>
      </c>
      <c r="GM86" s="23">
        <v>750.6309</v>
      </c>
      <c r="GN86" s="23"/>
      <c r="GO86" s="23"/>
      <c r="GP86" s="23"/>
      <c r="GQ86" s="23"/>
      <c r="GR86" s="23"/>
      <c r="GS86" s="23"/>
      <c r="GT86" s="23"/>
      <c r="GU86" s="23">
        <f t="shared" si="873"/>
        <v>0</v>
      </c>
      <c r="GV86" s="23"/>
      <c r="GW86" s="23"/>
      <c r="GX86" s="23"/>
      <c r="GY86" s="23"/>
      <c r="GZ86" s="23"/>
      <c r="HA86" s="23"/>
      <c r="HB86" s="23"/>
      <c r="HC86" s="23"/>
    </row>
    <row r="87" spans="1:211">
      <c r="A87" s="20" t="s">
        <v>48</v>
      </c>
      <c r="B87" s="23">
        <f t="shared" si="866"/>
        <v>3205.8780100000004</v>
      </c>
      <c r="C87" s="23">
        <f t="shared" si="867"/>
        <v>214.81035</v>
      </c>
      <c r="D87" s="42">
        <f t="shared" si="845"/>
        <v>6.7005154073220634</v>
      </c>
      <c r="E87" s="23">
        <v>0</v>
      </c>
      <c r="F87" s="23">
        <v>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v>0</v>
      </c>
      <c r="U87" s="23">
        <v>0</v>
      </c>
      <c r="V87" s="23"/>
      <c r="W87" s="23"/>
      <c r="X87" s="23"/>
      <c r="Y87" s="23"/>
      <c r="Z87" s="23"/>
      <c r="AA87" s="23"/>
      <c r="AB87" s="23"/>
      <c r="AC87" s="23">
        <v>0</v>
      </c>
      <c r="AD87" s="23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>
        <v>0</v>
      </c>
      <c r="AP87" s="23">
        <v>0</v>
      </c>
      <c r="AQ87" s="23"/>
      <c r="AR87" s="23"/>
      <c r="AS87" s="23"/>
      <c r="AT87" s="23"/>
      <c r="AU87" s="23"/>
      <c r="AV87" s="23"/>
      <c r="AW87" s="23"/>
      <c r="AX87" s="23">
        <f t="shared" si="874"/>
        <v>803.73865999999998</v>
      </c>
      <c r="AY87" s="23">
        <f t="shared" si="874"/>
        <v>0</v>
      </c>
      <c r="AZ87" s="23">
        <f t="shared" si="864"/>
        <v>0</v>
      </c>
      <c r="BA87" s="23">
        <v>787.66387999999995</v>
      </c>
      <c r="BB87" s="23">
        <v>0</v>
      </c>
      <c r="BC87" s="23">
        <f t="shared" si="868"/>
        <v>0</v>
      </c>
      <c r="BD87" s="23">
        <v>16.074780000000001</v>
      </c>
      <c r="BE87" s="23">
        <v>0</v>
      </c>
      <c r="BF87" s="23">
        <f t="shared" si="869"/>
        <v>0</v>
      </c>
      <c r="BG87" s="23"/>
      <c r="BH87" s="23"/>
      <c r="BI87" s="23"/>
      <c r="BJ87" s="23">
        <f t="shared" si="871"/>
        <v>0</v>
      </c>
      <c r="BK87" s="23">
        <f t="shared" si="871"/>
        <v>0</v>
      </c>
      <c r="BL87" s="23"/>
      <c r="BM87" s="23"/>
      <c r="BN87" s="23"/>
      <c r="BO87" s="23"/>
      <c r="BP87" s="23"/>
      <c r="BQ87" s="23"/>
      <c r="BR87" s="23"/>
      <c r="BS87" s="23">
        <v>0</v>
      </c>
      <c r="BT87" s="23">
        <v>0</v>
      </c>
      <c r="BU87" s="23"/>
      <c r="BV87" s="23"/>
      <c r="BW87" s="23"/>
      <c r="BX87" s="23"/>
      <c r="BY87" s="23"/>
      <c r="BZ87" s="23"/>
      <c r="CA87" s="23"/>
      <c r="CB87" s="23">
        <v>0</v>
      </c>
      <c r="CC87" s="23">
        <v>0</v>
      </c>
      <c r="CD87" s="23"/>
      <c r="CE87" s="23"/>
      <c r="CF87" s="23"/>
      <c r="CG87" s="23"/>
      <c r="CH87" s="23"/>
      <c r="CI87" s="23"/>
      <c r="CJ87" s="23"/>
      <c r="CK87" s="23">
        <f t="shared" si="875"/>
        <v>214.81035</v>
      </c>
      <c r="CL87" s="23">
        <f t="shared" si="872"/>
        <v>214.81035</v>
      </c>
      <c r="CM87" s="23">
        <f>CL87/CK87*100</f>
        <v>100</v>
      </c>
      <c r="CN87" s="23">
        <v>210.51414</v>
      </c>
      <c r="CO87" s="23">
        <v>210.51414</v>
      </c>
      <c r="CP87" s="23">
        <f>CO87/CN87*100</f>
        <v>100</v>
      </c>
      <c r="CQ87" s="23">
        <v>4.2962100000000003</v>
      </c>
      <c r="CR87" s="23">
        <v>4.2962100000000003</v>
      </c>
      <c r="CS87" s="23">
        <f>CR87/CQ87*100</f>
        <v>100</v>
      </c>
      <c r="CT87" s="23">
        <v>0</v>
      </c>
      <c r="CU87" s="23">
        <v>0</v>
      </c>
      <c r="CV87" s="23"/>
      <c r="CW87" s="23"/>
      <c r="CX87" s="23"/>
      <c r="CY87" s="23"/>
      <c r="CZ87" s="23"/>
      <c r="DA87" s="23"/>
      <c r="DB87" s="23"/>
      <c r="DC87" s="23">
        <v>0</v>
      </c>
      <c r="DD87" s="23">
        <v>0</v>
      </c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>
        <v>2187.3290000000002</v>
      </c>
      <c r="DP87" s="23"/>
      <c r="DQ87" s="23"/>
      <c r="DR87" s="23"/>
      <c r="DS87" s="23"/>
      <c r="DT87" s="23"/>
      <c r="DU87" s="23">
        <v>0</v>
      </c>
      <c r="DV87" s="23">
        <v>0</v>
      </c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>
        <f t="shared" si="873"/>
        <v>0</v>
      </c>
      <c r="GV87" s="23"/>
      <c r="GW87" s="23"/>
      <c r="GX87" s="23"/>
      <c r="GY87" s="23"/>
      <c r="GZ87" s="23"/>
      <c r="HA87" s="23"/>
      <c r="HB87" s="23"/>
      <c r="HC87" s="23"/>
    </row>
    <row r="88" spans="1:211">
      <c r="A88" s="20" t="s">
        <v>53</v>
      </c>
      <c r="B88" s="23">
        <f t="shared" si="866"/>
        <v>4703.5677599999999</v>
      </c>
      <c r="C88" s="23">
        <f t="shared" si="867"/>
        <v>862.64076</v>
      </c>
      <c r="D88" s="42">
        <f t="shared" si="845"/>
        <v>18.340136764607809</v>
      </c>
      <c r="E88" s="23">
        <v>0</v>
      </c>
      <c r="F88" s="23">
        <v>0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>
        <v>0</v>
      </c>
      <c r="U88" s="23">
        <v>0</v>
      </c>
      <c r="V88" s="23"/>
      <c r="W88" s="23"/>
      <c r="X88" s="23"/>
      <c r="Y88" s="23"/>
      <c r="Z88" s="23"/>
      <c r="AA88" s="23"/>
      <c r="AB88" s="23"/>
      <c r="AC88" s="23">
        <v>0</v>
      </c>
      <c r="AD88" s="23">
        <v>0</v>
      </c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>
        <v>0</v>
      </c>
      <c r="AP88" s="23">
        <v>0</v>
      </c>
      <c r="AQ88" s="23"/>
      <c r="AR88" s="23"/>
      <c r="AS88" s="23"/>
      <c r="AT88" s="23"/>
      <c r="AU88" s="23"/>
      <c r="AV88" s="23"/>
      <c r="AW88" s="23"/>
      <c r="AX88" s="23">
        <f t="shared" si="874"/>
        <v>653.03765999999996</v>
      </c>
      <c r="AY88" s="23">
        <f t="shared" si="874"/>
        <v>653.03765999999996</v>
      </c>
      <c r="AZ88" s="23">
        <f t="shared" si="864"/>
        <v>100</v>
      </c>
      <c r="BA88" s="23">
        <v>639.9769</v>
      </c>
      <c r="BB88" s="23">
        <v>639.9769</v>
      </c>
      <c r="BC88" s="23">
        <f t="shared" si="868"/>
        <v>100</v>
      </c>
      <c r="BD88" s="23">
        <v>13.06076</v>
      </c>
      <c r="BE88" s="23">
        <v>13.06076</v>
      </c>
      <c r="BF88" s="23">
        <f t="shared" si="869"/>
        <v>100</v>
      </c>
      <c r="BG88" s="23"/>
      <c r="BH88" s="23"/>
      <c r="BI88" s="23"/>
      <c r="BJ88" s="23">
        <f t="shared" si="871"/>
        <v>0</v>
      </c>
      <c r="BK88" s="23">
        <f t="shared" si="871"/>
        <v>0</v>
      </c>
      <c r="BL88" s="23"/>
      <c r="BM88" s="23"/>
      <c r="BN88" s="23"/>
      <c r="BO88" s="23"/>
      <c r="BP88" s="23"/>
      <c r="BQ88" s="23"/>
      <c r="BR88" s="23"/>
      <c r="BS88" s="23">
        <v>0</v>
      </c>
      <c r="BT88" s="23">
        <v>0</v>
      </c>
      <c r="BU88" s="23"/>
      <c r="BV88" s="23"/>
      <c r="BW88" s="23"/>
      <c r="BX88" s="23"/>
      <c r="BY88" s="23"/>
      <c r="BZ88" s="23"/>
      <c r="CA88" s="23"/>
      <c r="CB88" s="23">
        <v>0</v>
      </c>
      <c r="CC88" s="23">
        <v>0</v>
      </c>
      <c r="CD88" s="23"/>
      <c r="CE88" s="23"/>
      <c r="CF88" s="23"/>
      <c r="CG88" s="23"/>
      <c r="CH88" s="23"/>
      <c r="CI88" s="23"/>
      <c r="CJ88" s="23"/>
      <c r="CK88" s="23">
        <f t="shared" si="875"/>
        <v>209.60310000000001</v>
      </c>
      <c r="CL88" s="23">
        <f>CO88+CR88</f>
        <v>209.60310000000001</v>
      </c>
      <c r="CM88" s="23">
        <f>CL88/CK88*100</f>
        <v>100</v>
      </c>
      <c r="CN88" s="23">
        <v>205.41103000000001</v>
      </c>
      <c r="CO88" s="23">
        <v>205.41103000000001</v>
      </c>
      <c r="CP88" s="23">
        <f>CO88/CN88*100</f>
        <v>100</v>
      </c>
      <c r="CQ88" s="23">
        <v>4.1920700000000002</v>
      </c>
      <c r="CR88" s="23">
        <v>4.1920700000000002</v>
      </c>
      <c r="CS88" s="23">
        <f>CR88/CQ88*100</f>
        <v>100</v>
      </c>
      <c r="CT88" s="23">
        <v>0</v>
      </c>
      <c r="CU88" s="23">
        <v>0</v>
      </c>
      <c r="CV88" s="23"/>
      <c r="CW88" s="23"/>
      <c r="CX88" s="23"/>
      <c r="CY88" s="23"/>
      <c r="CZ88" s="23"/>
      <c r="DA88" s="23"/>
      <c r="DB88" s="23"/>
      <c r="DC88" s="23">
        <v>0</v>
      </c>
      <c r="DD88" s="23">
        <v>0</v>
      </c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>
        <v>3840.9270000000001</v>
      </c>
      <c r="DP88" s="23"/>
      <c r="DQ88" s="23"/>
      <c r="DR88" s="23"/>
      <c r="DS88" s="23"/>
      <c r="DT88" s="23"/>
      <c r="DU88" s="23">
        <v>0</v>
      </c>
      <c r="DV88" s="23">
        <v>0</v>
      </c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>
        <f t="shared" si="873"/>
        <v>0</v>
      </c>
      <c r="GV88" s="23"/>
      <c r="GW88" s="23"/>
      <c r="GX88" s="23"/>
      <c r="GY88" s="23"/>
      <c r="GZ88" s="23"/>
      <c r="HA88" s="23"/>
      <c r="HB88" s="23"/>
      <c r="HC88" s="23"/>
    </row>
    <row r="89" spans="1:211">
      <c r="A89" s="20" t="s">
        <v>54</v>
      </c>
      <c r="B89" s="23">
        <f t="shared" si="866"/>
        <v>1507.72866</v>
      </c>
      <c r="C89" s="23">
        <f t="shared" si="867"/>
        <v>553.28899999999999</v>
      </c>
      <c r="D89" s="42">
        <f t="shared" si="845"/>
        <v>36.696854989809637</v>
      </c>
      <c r="E89" s="23">
        <v>0</v>
      </c>
      <c r="F89" s="23">
        <v>0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>
        <v>0</v>
      </c>
      <c r="U89" s="23">
        <v>0</v>
      </c>
      <c r="V89" s="23"/>
      <c r="W89" s="23"/>
      <c r="X89" s="23"/>
      <c r="Y89" s="23"/>
      <c r="Z89" s="23"/>
      <c r="AA89" s="23"/>
      <c r="AB89" s="23"/>
      <c r="AC89" s="23">
        <v>0</v>
      </c>
      <c r="AD89" s="23">
        <v>0</v>
      </c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>
        <v>0</v>
      </c>
      <c r="AP89" s="23">
        <v>0</v>
      </c>
      <c r="AQ89" s="23"/>
      <c r="AR89" s="23"/>
      <c r="AS89" s="23"/>
      <c r="AT89" s="23"/>
      <c r="AU89" s="23"/>
      <c r="AV89" s="23"/>
      <c r="AW89" s="23"/>
      <c r="AX89" s="23">
        <f t="shared" si="874"/>
        <v>954.43966</v>
      </c>
      <c r="AY89" s="23">
        <f t="shared" si="874"/>
        <v>0</v>
      </c>
      <c r="AZ89" s="23">
        <f t="shared" si="864"/>
        <v>0</v>
      </c>
      <c r="BA89" s="23">
        <v>935.35086000000001</v>
      </c>
      <c r="BB89" s="23">
        <v>0</v>
      </c>
      <c r="BC89" s="23">
        <f t="shared" si="868"/>
        <v>0</v>
      </c>
      <c r="BD89" s="23">
        <v>19.088799999999999</v>
      </c>
      <c r="BE89" s="23">
        <v>0</v>
      </c>
      <c r="BF89" s="23">
        <f t="shared" si="869"/>
        <v>0</v>
      </c>
      <c r="BG89" s="23"/>
      <c r="BH89" s="23"/>
      <c r="BI89" s="23"/>
      <c r="BJ89" s="23">
        <f t="shared" si="871"/>
        <v>553.28899999999999</v>
      </c>
      <c r="BK89" s="23">
        <f t="shared" si="871"/>
        <v>553.28899999999999</v>
      </c>
      <c r="BL89" s="23">
        <f>BK89/BJ89*100</f>
        <v>100</v>
      </c>
      <c r="BM89" s="23">
        <v>553.28899999999999</v>
      </c>
      <c r="BN89" s="23">
        <v>553.28899999999999</v>
      </c>
      <c r="BO89" s="23">
        <f>BN89/BM89*100</f>
        <v>100</v>
      </c>
      <c r="BP89" s="23"/>
      <c r="BQ89" s="23"/>
      <c r="BR89" s="23"/>
      <c r="BS89" s="23">
        <v>0</v>
      </c>
      <c r="BT89" s="23">
        <v>0</v>
      </c>
      <c r="BU89" s="23"/>
      <c r="BV89" s="23"/>
      <c r="BW89" s="23"/>
      <c r="BX89" s="23"/>
      <c r="BY89" s="23"/>
      <c r="BZ89" s="23"/>
      <c r="CA89" s="23"/>
      <c r="CB89" s="23">
        <v>0</v>
      </c>
      <c r="CC89" s="23">
        <v>0</v>
      </c>
      <c r="CD89" s="23"/>
      <c r="CE89" s="23"/>
      <c r="CF89" s="23"/>
      <c r="CG89" s="23"/>
      <c r="CH89" s="23"/>
      <c r="CI89" s="23"/>
      <c r="CJ89" s="23"/>
      <c r="CK89" s="23">
        <f t="shared" si="875"/>
        <v>0</v>
      </c>
      <c r="CL89" s="23">
        <f t="shared" si="872"/>
        <v>0</v>
      </c>
      <c r="CM89" s="23"/>
      <c r="CN89" s="23"/>
      <c r="CO89" s="23"/>
      <c r="CP89" s="23"/>
      <c r="CQ89" s="23"/>
      <c r="CR89" s="23"/>
      <c r="CS89" s="23"/>
      <c r="CT89" s="23">
        <v>0</v>
      </c>
      <c r="CU89" s="23">
        <v>0</v>
      </c>
      <c r="CV89" s="23"/>
      <c r="CW89" s="23"/>
      <c r="CX89" s="23"/>
      <c r="CY89" s="23"/>
      <c r="CZ89" s="23"/>
      <c r="DA89" s="23"/>
      <c r="DB89" s="23"/>
      <c r="DC89" s="23">
        <v>0</v>
      </c>
      <c r="DD89" s="23">
        <v>0</v>
      </c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>
        <v>0</v>
      </c>
      <c r="DV89" s="23">
        <v>0</v>
      </c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>
        <f t="shared" si="873"/>
        <v>0</v>
      </c>
      <c r="GV89" s="23"/>
      <c r="GW89" s="23"/>
      <c r="GX89" s="23"/>
      <c r="GY89" s="23"/>
      <c r="GZ89" s="23"/>
      <c r="HA89" s="23"/>
      <c r="HB89" s="23"/>
      <c r="HC89" s="23"/>
    </row>
    <row r="90" spans="1:211">
      <c r="A90" s="20" t="s">
        <v>55</v>
      </c>
      <c r="B90" s="23">
        <f t="shared" si="866"/>
        <v>3789.03766</v>
      </c>
      <c r="C90" s="23">
        <f t="shared" si="867"/>
        <v>653.03765999999996</v>
      </c>
      <c r="D90" s="42">
        <f t="shared" si="845"/>
        <v>17.234921333560983</v>
      </c>
      <c r="E90" s="23">
        <v>0</v>
      </c>
      <c r="F90" s="23"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>
        <v>0</v>
      </c>
      <c r="U90" s="23">
        <v>0</v>
      </c>
      <c r="V90" s="23"/>
      <c r="W90" s="23"/>
      <c r="X90" s="23"/>
      <c r="Y90" s="23"/>
      <c r="Z90" s="23"/>
      <c r="AA90" s="23"/>
      <c r="AB90" s="23"/>
      <c r="AC90" s="23">
        <v>0</v>
      </c>
      <c r="AD90" s="23">
        <v>0</v>
      </c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>
        <v>0</v>
      </c>
      <c r="AP90" s="23">
        <v>0</v>
      </c>
      <c r="AQ90" s="23"/>
      <c r="AR90" s="23"/>
      <c r="AS90" s="23"/>
      <c r="AT90" s="23"/>
      <c r="AU90" s="23"/>
      <c r="AV90" s="23"/>
      <c r="AW90" s="23"/>
      <c r="AX90" s="23">
        <f t="shared" si="874"/>
        <v>653.03765999999996</v>
      </c>
      <c r="AY90" s="23">
        <f t="shared" si="874"/>
        <v>653.03765999999996</v>
      </c>
      <c r="AZ90" s="23">
        <f t="shared" si="864"/>
        <v>100</v>
      </c>
      <c r="BA90" s="23">
        <v>639.9769</v>
      </c>
      <c r="BB90" s="23">
        <v>639.9769</v>
      </c>
      <c r="BC90" s="23">
        <f t="shared" si="868"/>
        <v>100</v>
      </c>
      <c r="BD90" s="23">
        <v>13.06076</v>
      </c>
      <c r="BE90" s="23">
        <v>13.06076</v>
      </c>
      <c r="BF90" s="23">
        <f t="shared" si="869"/>
        <v>100</v>
      </c>
      <c r="BG90" s="23"/>
      <c r="BH90" s="23"/>
      <c r="BI90" s="23"/>
      <c r="BJ90" s="23">
        <f t="shared" si="871"/>
        <v>0</v>
      </c>
      <c r="BK90" s="23">
        <f t="shared" si="871"/>
        <v>0</v>
      </c>
      <c r="BL90" s="23"/>
      <c r="BM90" s="23"/>
      <c r="BN90" s="23"/>
      <c r="BO90" s="23"/>
      <c r="BP90" s="23"/>
      <c r="BQ90" s="23"/>
      <c r="BR90" s="23"/>
      <c r="BS90" s="23">
        <v>0</v>
      </c>
      <c r="BT90" s="23">
        <v>0</v>
      </c>
      <c r="BU90" s="23"/>
      <c r="BV90" s="23"/>
      <c r="BW90" s="23"/>
      <c r="BX90" s="23"/>
      <c r="BY90" s="23"/>
      <c r="BZ90" s="23"/>
      <c r="CA90" s="23"/>
      <c r="CB90" s="23">
        <v>0</v>
      </c>
      <c r="CC90" s="23">
        <v>0</v>
      </c>
      <c r="CD90" s="23"/>
      <c r="CE90" s="23"/>
      <c r="CF90" s="23"/>
      <c r="CG90" s="23"/>
      <c r="CH90" s="23"/>
      <c r="CI90" s="23"/>
      <c r="CJ90" s="23"/>
      <c r="CK90" s="23">
        <f t="shared" si="875"/>
        <v>0</v>
      </c>
      <c r="CL90" s="23">
        <f t="shared" si="872"/>
        <v>0</v>
      </c>
      <c r="CM90" s="23"/>
      <c r="CN90" s="23"/>
      <c r="CO90" s="23"/>
      <c r="CP90" s="23"/>
      <c r="CQ90" s="23"/>
      <c r="CR90" s="23"/>
      <c r="CS90" s="23"/>
      <c r="CT90" s="23">
        <v>0</v>
      </c>
      <c r="CU90" s="23">
        <v>0</v>
      </c>
      <c r="CV90" s="23"/>
      <c r="CW90" s="23"/>
      <c r="CX90" s="23"/>
      <c r="CY90" s="23"/>
      <c r="CZ90" s="23"/>
      <c r="DA90" s="23"/>
      <c r="DB90" s="23"/>
      <c r="DC90" s="23">
        <v>0</v>
      </c>
      <c r="DD90" s="23">
        <v>0</v>
      </c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>
        <v>3136</v>
      </c>
      <c r="DP90" s="23"/>
      <c r="DQ90" s="23"/>
      <c r="DR90" s="23"/>
      <c r="DS90" s="23"/>
      <c r="DT90" s="23"/>
      <c r="DU90" s="23">
        <v>0</v>
      </c>
      <c r="DV90" s="23">
        <v>0</v>
      </c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>
        <f t="shared" si="873"/>
        <v>0</v>
      </c>
      <c r="GV90" s="23"/>
      <c r="GW90" s="23"/>
      <c r="GX90" s="23"/>
      <c r="GY90" s="23"/>
      <c r="GZ90" s="23"/>
      <c r="HA90" s="23"/>
      <c r="HB90" s="23"/>
      <c r="HC90" s="23"/>
    </row>
    <row r="91" spans="1:211">
      <c r="A91" s="20" t="s">
        <v>114</v>
      </c>
      <c r="B91" s="23">
        <f t="shared" si="866"/>
        <v>1783.73866</v>
      </c>
      <c r="C91" s="23">
        <f t="shared" si="867"/>
        <v>803.73865999999998</v>
      </c>
      <c r="D91" s="42">
        <f t="shared" si="845"/>
        <v>45.059216241912928</v>
      </c>
      <c r="E91" s="23">
        <v>0</v>
      </c>
      <c r="F91" s="23">
        <v>0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0</v>
      </c>
      <c r="U91" s="23">
        <v>0</v>
      </c>
      <c r="V91" s="23"/>
      <c r="W91" s="23"/>
      <c r="X91" s="23"/>
      <c r="Y91" s="23"/>
      <c r="Z91" s="23"/>
      <c r="AA91" s="23"/>
      <c r="AB91" s="23"/>
      <c r="AC91" s="23">
        <v>0</v>
      </c>
      <c r="AD91" s="23">
        <v>0</v>
      </c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>
        <v>0</v>
      </c>
      <c r="AP91" s="23">
        <v>0</v>
      </c>
      <c r="AQ91" s="23"/>
      <c r="AR91" s="23"/>
      <c r="AS91" s="23"/>
      <c r="AT91" s="23"/>
      <c r="AU91" s="23"/>
      <c r="AV91" s="23"/>
      <c r="AW91" s="23"/>
      <c r="AX91" s="23">
        <f t="shared" si="874"/>
        <v>803.73865999999998</v>
      </c>
      <c r="AY91" s="23">
        <f t="shared" si="874"/>
        <v>803.73865999999998</v>
      </c>
      <c r="AZ91" s="23">
        <f t="shared" si="864"/>
        <v>100</v>
      </c>
      <c r="BA91" s="23">
        <v>787.66387999999995</v>
      </c>
      <c r="BB91" s="23">
        <v>787.66387999999995</v>
      </c>
      <c r="BC91" s="23">
        <f t="shared" si="868"/>
        <v>100</v>
      </c>
      <c r="BD91" s="23">
        <v>16.074780000000001</v>
      </c>
      <c r="BE91" s="23">
        <v>16.074780000000001</v>
      </c>
      <c r="BF91" s="23">
        <f t="shared" si="869"/>
        <v>100</v>
      </c>
      <c r="BG91" s="23"/>
      <c r="BH91" s="23"/>
      <c r="BI91" s="23"/>
      <c r="BJ91" s="23">
        <f t="shared" si="871"/>
        <v>0</v>
      </c>
      <c r="BK91" s="23">
        <f t="shared" si="871"/>
        <v>0</v>
      </c>
      <c r="BL91" s="23"/>
      <c r="BM91" s="23"/>
      <c r="BN91" s="23"/>
      <c r="BO91" s="23"/>
      <c r="BP91" s="23"/>
      <c r="BQ91" s="23"/>
      <c r="BR91" s="23"/>
      <c r="BS91" s="23">
        <v>0</v>
      </c>
      <c r="BT91" s="23">
        <v>0</v>
      </c>
      <c r="BU91" s="23"/>
      <c r="BV91" s="23"/>
      <c r="BW91" s="23"/>
      <c r="BX91" s="23"/>
      <c r="BY91" s="23"/>
      <c r="BZ91" s="23"/>
      <c r="CA91" s="23"/>
      <c r="CB91" s="23">
        <v>0</v>
      </c>
      <c r="CC91" s="23">
        <v>0</v>
      </c>
      <c r="CD91" s="23"/>
      <c r="CE91" s="23"/>
      <c r="CF91" s="23"/>
      <c r="CG91" s="23"/>
      <c r="CH91" s="23"/>
      <c r="CI91" s="23"/>
      <c r="CJ91" s="23"/>
      <c r="CK91" s="23">
        <f t="shared" si="875"/>
        <v>0</v>
      </c>
      <c r="CL91" s="23">
        <f t="shared" si="872"/>
        <v>0</v>
      </c>
      <c r="CM91" s="23"/>
      <c r="CN91" s="23"/>
      <c r="CO91" s="23"/>
      <c r="CP91" s="23"/>
      <c r="CQ91" s="23"/>
      <c r="CR91" s="23"/>
      <c r="CS91" s="23"/>
      <c r="CT91" s="23">
        <v>0</v>
      </c>
      <c r="CU91" s="23">
        <v>0</v>
      </c>
      <c r="CV91" s="23"/>
      <c r="CW91" s="23"/>
      <c r="CX91" s="23"/>
      <c r="CY91" s="23"/>
      <c r="CZ91" s="23"/>
      <c r="DA91" s="23"/>
      <c r="DB91" s="23"/>
      <c r="DC91" s="23">
        <v>0</v>
      </c>
      <c r="DD91" s="23">
        <v>0</v>
      </c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>
        <v>980</v>
      </c>
      <c r="DP91" s="23"/>
      <c r="DQ91" s="23"/>
      <c r="DR91" s="23"/>
      <c r="DS91" s="23"/>
      <c r="DT91" s="23"/>
      <c r="DU91" s="23">
        <v>0</v>
      </c>
      <c r="DV91" s="23">
        <v>0</v>
      </c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>
        <f t="shared" si="873"/>
        <v>0</v>
      </c>
      <c r="GV91" s="23"/>
      <c r="GW91" s="23"/>
      <c r="GX91" s="23"/>
      <c r="GY91" s="23"/>
      <c r="GZ91" s="23"/>
      <c r="HA91" s="23"/>
      <c r="HB91" s="23"/>
      <c r="HC91" s="23"/>
    </row>
    <row r="92" spans="1:211">
      <c r="A92" s="20" t="s">
        <v>56</v>
      </c>
      <c r="B92" s="23">
        <f t="shared" si="866"/>
        <v>2813.9723199999999</v>
      </c>
      <c r="C92" s="23">
        <f t="shared" si="867"/>
        <v>853.97231999999997</v>
      </c>
      <c r="D92" s="42">
        <f t="shared" si="845"/>
        <v>30.347573568172127</v>
      </c>
      <c r="E92" s="23">
        <v>0</v>
      </c>
      <c r="F92" s="23">
        <v>0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>
        <v>0</v>
      </c>
      <c r="U92" s="23">
        <v>0</v>
      </c>
      <c r="V92" s="23"/>
      <c r="W92" s="23"/>
      <c r="X92" s="23"/>
      <c r="Y92" s="23"/>
      <c r="Z92" s="23"/>
      <c r="AA92" s="23"/>
      <c r="AB92" s="23"/>
      <c r="AC92" s="23">
        <v>0</v>
      </c>
      <c r="AD92" s="23">
        <v>0</v>
      </c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>
        <v>0</v>
      </c>
      <c r="AP92" s="23">
        <v>0</v>
      </c>
      <c r="AQ92" s="23"/>
      <c r="AR92" s="23"/>
      <c r="AS92" s="23"/>
      <c r="AT92" s="23"/>
      <c r="AU92" s="23"/>
      <c r="AV92" s="23"/>
      <c r="AW92" s="23"/>
      <c r="AX92" s="23">
        <f t="shared" si="874"/>
        <v>853.97231999999997</v>
      </c>
      <c r="AY92" s="23">
        <f t="shared" si="874"/>
        <v>853.97231999999997</v>
      </c>
      <c r="AZ92" s="23">
        <f t="shared" si="864"/>
        <v>100</v>
      </c>
      <c r="BA92" s="23">
        <v>836.89287000000002</v>
      </c>
      <c r="BB92" s="23">
        <v>836.89287000000002</v>
      </c>
      <c r="BC92" s="23">
        <f t="shared" si="868"/>
        <v>100</v>
      </c>
      <c r="BD92" s="23">
        <v>17.079450000000001</v>
      </c>
      <c r="BE92" s="23">
        <v>17.079450000000001</v>
      </c>
      <c r="BF92" s="23">
        <f t="shared" si="869"/>
        <v>100</v>
      </c>
      <c r="BG92" s="23"/>
      <c r="BH92" s="23"/>
      <c r="BI92" s="23"/>
      <c r="BJ92" s="23">
        <f t="shared" si="871"/>
        <v>0</v>
      </c>
      <c r="BK92" s="23">
        <f t="shared" si="871"/>
        <v>0</v>
      </c>
      <c r="BL92" s="23"/>
      <c r="BM92" s="23"/>
      <c r="BN92" s="23"/>
      <c r="BO92" s="23"/>
      <c r="BP92" s="23"/>
      <c r="BQ92" s="23"/>
      <c r="BR92" s="23"/>
      <c r="BS92" s="23">
        <v>0</v>
      </c>
      <c r="BT92" s="23">
        <v>0</v>
      </c>
      <c r="BU92" s="23"/>
      <c r="BV92" s="23"/>
      <c r="BW92" s="23"/>
      <c r="BX92" s="23"/>
      <c r="BY92" s="23"/>
      <c r="BZ92" s="23"/>
      <c r="CA92" s="23"/>
      <c r="CB92" s="23">
        <v>0</v>
      </c>
      <c r="CC92" s="23">
        <v>0</v>
      </c>
      <c r="CD92" s="23"/>
      <c r="CE92" s="23"/>
      <c r="CF92" s="23"/>
      <c r="CG92" s="23"/>
      <c r="CH92" s="23"/>
      <c r="CI92" s="23"/>
      <c r="CJ92" s="23"/>
      <c r="CK92" s="23">
        <f t="shared" si="875"/>
        <v>0</v>
      </c>
      <c r="CL92" s="23">
        <f t="shared" si="872"/>
        <v>0</v>
      </c>
      <c r="CM92" s="23"/>
      <c r="CN92" s="23"/>
      <c r="CO92" s="23"/>
      <c r="CP92" s="23"/>
      <c r="CQ92" s="23"/>
      <c r="CR92" s="23"/>
      <c r="CS92" s="23"/>
      <c r="CT92" s="23">
        <v>0</v>
      </c>
      <c r="CU92" s="23">
        <v>0</v>
      </c>
      <c r="CV92" s="23"/>
      <c r="CW92" s="23"/>
      <c r="CX92" s="23"/>
      <c r="CY92" s="23"/>
      <c r="CZ92" s="23"/>
      <c r="DA92" s="23"/>
      <c r="DB92" s="23"/>
      <c r="DC92" s="23">
        <v>0</v>
      </c>
      <c r="DD92" s="23">
        <v>0</v>
      </c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44">
        <v>1960</v>
      </c>
      <c r="DP92" s="23"/>
      <c r="DQ92" s="23"/>
      <c r="DR92" s="23"/>
      <c r="DS92" s="23"/>
      <c r="DT92" s="23"/>
      <c r="DU92" s="23">
        <v>0</v>
      </c>
      <c r="DV92" s="23">
        <v>0</v>
      </c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>
        <f t="shared" si="873"/>
        <v>0</v>
      </c>
      <c r="GV92" s="23"/>
      <c r="GW92" s="23"/>
      <c r="GX92" s="23"/>
      <c r="GY92" s="23"/>
      <c r="GZ92" s="23"/>
      <c r="HA92" s="23"/>
      <c r="HB92" s="23"/>
      <c r="HC92" s="23"/>
    </row>
    <row r="93" spans="1:211">
      <c r="A93" s="20" t="s">
        <v>57</v>
      </c>
      <c r="B93" s="23">
        <f t="shared" si="866"/>
        <v>4581.8687600000003</v>
      </c>
      <c r="C93" s="23">
        <f t="shared" si="867"/>
        <v>502.33665999999999</v>
      </c>
      <c r="D93" s="42">
        <f t="shared" si="845"/>
        <v>10.963575918748052</v>
      </c>
      <c r="E93" s="23">
        <v>0</v>
      </c>
      <c r="F93" s="23"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>
        <v>0</v>
      </c>
      <c r="U93" s="23">
        <v>0</v>
      </c>
      <c r="V93" s="23"/>
      <c r="W93" s="23"/>
      <c r="X93" s="23"/>
      <c r="Y93" s="23"/>
      <c r="Z93" s="23"/>
      <c r="AA93" s="23"/>
      <c r="AB93" s="23"/>
      <c r="AC93" s="23">
        <v>0</v>
      </c>
      <c r="AD93" s="23">
        <v>0</v>
      </c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>
        <v>0</v>
      </c>
      <c r="AP93" s="23">
        <v>0</v>
      </c>
      <c r="AQ93" s="23"/>
      <c r="AR93" s="23"/>
      <c r="AS93" s="23"/>
      <c r="AT93" s="23"/>
      <c r="AU93" s="23"/>
      <c r="AV93" s="23"/>
      <c r="AW93" s="23"/>
      <c r="AX93" s="23">
        <f t="shared" si="874"/>
        <v>502.33665999999999</v>
      </c>
      <c r="AY93" s="23">
        <f t="shared" si="874"/>
        <v>502.33665999999999</v>
      </c>
      <c r="AZ93" s="23">
        <f t="shared" si="864"/>
        <v>100</v>
      </c>
      <c r="BA93" s="23">
        <v>492.28992</v>
      </c>
      <c r="BB93" s="23">
        <v>492.28992</v>
      </c>
      <c r="BC93" s="23">
        <f t="shared" si="868"/>
        <v>100</v>
      </c>
      <c r="BD93" s="23">
        <v>10.04674</v>
      </c>
      <c r="BE93" s="23">
        <v>10.04674</v>
      </c>
      <c r="BF93" s="23">
        <f t="shared" si="869"/>
        <v>100</v>
      </c>
      <c r="BG93" s="23"/>
      <c r="BH93" s="23"/>
      <c r="BI93" s="23"/>
      <c r="BJ93" s="23">
        <f t="shared" si="871"/>
        <v>0</v>
      </c>
      <c r="BK93" s="23">
        <f t="shared" si="871"/>
        <v>0</v>
      </c>
      <c r="BL93" s="23"/>
      <c r="BM93" s="23"/>
      <c r="BN93" s="23"/>
      <c r="BO93" s="23"/>
      <c r="BP93" s="23"/>
      <c r="BQ93" s="23"/>
      <c r="BR93" s="23"/>
      <c r="BS93" s="23">
        <v>0</v>
      </c>
      <c r="BT93" s="23">
        <v>0</v>
      </c>
      <c r="BU93" s="23"/>
      <c r="BV93" s="23"/>
      <c r="BW93" s="23"/>
      <c r="BX93" s="23"/>
      <c r="BY93" s="23"/>
      <c r="BZ93" s="23"/>
      <c r="CA93" s="23"/>
      <c r="CB93" s="23">
        <v>0</v>
      </c>
      <c r="CC93" s="23">
        <v>0</v>
      </c>
      <c r="CD93" s="23"/>
      <c r="CE93" s="23"/>
      <c r="CF93" s="23"/>
      <c r="CG93" s="23"/>
      <c r="CH93" s="23"/>
      <c r="CI93" s="23"/>
      <c r="CJ93" s="23"/>
      <c r="CK93" s="23">
        <f t="shared" si="875"/>
        <v>649.53210000000001</v>
      </c>
      <c r="CL93" s="23">
        <f t="shared" si="872"/>
        <v>0</v>
      </c>
      <c r="CM93" s="23">
        <f>CL93/CK93*100</f>
        <v>0</v>
      </c>
      <c r="CN93" s="23">
        <v>636.54145000000005</v>
      </c>
      <c r="CO93" s="23">
        <v>0</v>
      </c>
      <c r="CP93" s="23">
        <f>CO93/CN93*100</f>
        <v>0</v>
      </c>
      <c r="CQ93" s="23">
        <v>12.99065</v>
      </c>
      <c r="CR93" s="23">
        <v>0</v>
      </c>
      <c r="CS93" s="23">
        <f>CR93/CQ93*100</f>
        <v>0</v>
      </c>
      <c r="CT93" s="23">
        <v>0</v>
      </c>
      <c r="CU93" s="23">
        <v>0</v>
      </c>
      <c r="CV93" s="23"/>
      <c r="CW93" s="23"/>
      <c r="CX93" s="23"/>
      <c r="CY93" s="23"/>
      <c r="CZ93" s="23"/>
      <c r="DA93" s="23"/>
      <c r="DB93" s="23"/>
      <c r="DC93" s="23">
        <v>0</v>
      </c>
      <c r="DD93" s="23">
        <v>0</v>
      </c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>
        <v>3430</v>
      </c>
      <c r="DP93" s="23"/>
      <c r="DQ93" s="23"/>
      <c r="DR93" s="23"/>
      <c r="DS93" s="23"/>
      <c r="DT93" s="23"/>
      <c r="DU93" s="23">
        <v>0</v>
      </c>
      <c r="DV93" s="23">
        <v>0</v>
      </c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>
        <f t="shared" si="873"/>
        <v>0</v>
      </c>
      <c r="GV93" s="23"/>
      <c r="GW93" s="23"/>
      <c r="GX93" s="23"/>
      <c r="GY93" s="23"/>
      <c r="GZ93" s="23"/>
      <c r="HA93" s="23"/>
      <c r="HB93" s="23"/>
      <c r="HC93" s="23"/>
    </row>
    <row r="94" spans="1:211">
      <c r="A94" s="20" t="s">
        <v>58</v>
      </c>
      <c r="B94" s="23">
        <f t="shared" si="866"/>
        <v>1561.73866</v>
      </c>
      <c r="C94" s="23">
        <f t="shared" si="867"/>
        <v>803.73865999999998</v>
      </c>
      <c r="D94" s="42">
        <f t="shared" si="845"/>
        <v>51.464350635976444</v>
      </c>
      <c r="E94" s="23">
        <v>0</v>
      </c>
      <c r="F94" s="23">
        <v>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>
        <v>0</v>
      </c>
      <c r="U94" s="23">
        <v>0</v>
      </c>
      <c r="V94" s="23"/>
      <c r="W94" s="23"/>
      <c r="X94" s="23"/>
      <c r="Y94" s="23"/>
      <c r="Z94" s="23"/>
      <c r="AA94" s="23"/>
      <c r="AB94" s="23"/>
      <c r="AC94" s="23">
        <v>0</v>
      </c>
      <c r="AD94" s="23">
        <v>0</v>
      </c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>
        <v>0</v>
      </c>
      <c r="AP94" s="23">
        <v>0</v>
      </c>
      <c r="AQ94" s="23"/>
      <c r="AR94" s="23"/>
      <c r="AS94" s="23"/>
      <c r="AT94" s="23"/>
      <c r="AU94" s="23"/>
      <c r="AV94" s="23"/>
      <c r="AW94" s="23"/>
      <c r="AX94" s="23">
        <f t="shared" si="874"/>
        <v>803.73865999999998</v>
      </c>
      <c r="AY94" s="23">
        <f t="shared" si="874"/>
        <v>803.73865999999998</v>
      </c>
      <c r="AZ94" s="23">
        <f t="shared" si="864"/>
        <v>100</v>
      </c>
      <c r="BA94" s="23">
        <v>787.66387999999995</v>
      </c>
      <c r="BB94" s="23">
        <v>787.66387999999995</v>
      </c>
      <c r="BC94" s="23">
        <f t="shared" si="868"/>
        <v>100</v>
      </c>
      <c r="BD94" s="23">
        <v>16.074780000000001</v>
      </c>
      <c r="BE94" s="23">
        <v>16.074780000000001</v>
      </c>
      <c r="BF94" s="23">
        <f t="shared" si="869"/>
        <v>100</v>
      </c>
      <c r="BG94" s="23"/>
      <c r="BH94" s="23"/>
      <c r="BI94" s="23"/>
      <c r="BJ94" s="23">
        <f t="shared" si="871"/>
        <v>758</v>
      </c>
      <c r="BK94" s="23">
        <f t="shared" si="871"/>
        <v>0</v>
      </c>
      <c r="BL94" s="23">
        <f t="shared" ref="BL94:BL95" si="876">BK94/BJ94*100</f>
        <v>0</v>
      </c>
      <c r="BM94" s="23">
        <v>758</v>
      </c>
      <c r="BN94" s="23">
        <v>0</v>
      </c>
      <c r="BO94" s="23">
        <f>BN94/BM94*100</f>
        <v>0</v>
      </c>
      <c r="BP94" s="23"/>
      <c r="BQ94" s="23"/>
      <c r="BR94" s="23"/>
      <c r="BS94" s="23">
        <v>0</v>
      </c>
      <c r="BT94" s="23">
        <v>0</v>
      </c>
      <c r="BU94" s="23"/>
      <c r="BV94" s="23"/>
      <c r="BW94" s="23"/>
      <c r="BX94" s="23"/>
      <c r="BY94" s="23"/>
      <c r="BZ94" s="23"/>
      <c r="CA94" s="23"/>
      <c r="CB94" s="23">
        <v>0</v>
      </c>
      <c r="CC94" s="23">
        <v>0</v>
      </c>
      <c r="CD94" s="23"/>
      <c r="CE94" s="23"/>
      <c r="CF94" s="23"/>
      <c r="CG94" s="23"/>
      <c r="CH94" s="23"/>
      <c r="CI94" s="23"/>
      <c r="CJ94" s="23"/>
      <c r="CK94" s="23">
        <f t="shared" si="875"/>
        <v>0</v>
      </c>
      <c r="CL94" s="23">
        <f t="shared" si="872"/>
        <v>0</v>
      </c>
      <c r="CM94" s="23"/>
      <c r="CN94" s="23"/>
      <c r="CO94" s="23"/>
      <c r="CP94" s="23"/>
      <c r="CQ94" s="23"/>
      <c r="CR94" s="23"/>
      <c r="CS94" s="23"/>
      <c r="CT94" s="23">
        <v>0</v>
      </c>
      <c r="CU94" s="23">
        <v>0</v>
      </c>
      <c r="CV94" s="23"/>
      <c r="CW94" s="23"/>
      <c r="CX94" s="23"/>
      <c r="CY94" s="23"/>
      <c r="CZ94" s="23"/>
      <c r="DA94" s="23"/>
      <c r="DB94" s="23"/>
      <c r="DC94" s="23">
        <v>0</v>
      </c>
      <c r="DD94" s="23">
        <v>0</v>
      </c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>
        <v>0</v>
      </c>
      <c r="DV94" s="23">
        <v>0</v>
      </c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>
        <f t="shared" si="873"/>
        <v>0</v>
      </c>
      <c r="GV94" s="23"/>
      <c r="GW94" s="23"/>
      <c r="GX94" s="23"/>
      <c r="GY94" s="23"/>
      <c r="GZ94" s="23"/>
      <c r="HA94" s="23"/>
      <c r="HB94" s="23"/>
      <c r="HC94" s="23"/>
    </row>
    <row r="95" spans="1:211">
      <c r="A95" s="20" t="s">
        <v>150</v>
      </c>
      <c r="B95" s="23">
        <f t="shared" si="866"/>
        <v>3525.58466</v>
      </c>
      <c r="C95" s="23">
        <f t="shared" si="867"/>
        <v>200.93465999999998</v>
      </c>
      <c r="D95" s="42">
        <f t="shared" si="845"/>
        <v>5.6993287462284332</v>
      </c>
      <c r="E95" s="23">
        <v>0</v>
      </c>
      <c r="F95" s="23">
        <v>0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>
        <v>0</v>
      </c>
      <c r="U95" s="23">
        <v>0</v>
      </c>
      <c r="V95" s="23"/>
      <c r="W95" s="23"/>
      <c r="X95" s="23"/>
      <c r="Y95" s="23"/>
      <c r="Z95" s="23"/>
      <c r="AA95" s="23"/>
      <c r="AB95" s="23"/>
      <c r="AC95" s="23">
        <v>0</v>
      </c>
      <c r="AD95" s="23">
        <v>0</v>
      </c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>
        <v>0</v>
      </c>
      <c r="AP95" s="23">
        <v>0</v>
      </c>
      <c r="AQ95" s="23"/>
      <c r="AR95" s="23"/>
      <c r="AS95" s="23"/>
      <c r="AT95" s="23"/>
      <c r="AU95" s="23"/>
      <c r="AV95" s="23"/>
      <c r="AW95" s="23"/>
      <c r="AX95" s="23">
        <f t="shared" si="874"/>
        <v>200.93465999999998</v>
      </c>
      <c r="AY95" s="23">
        <f t="shared" si="874"/>
        <v>200.93465999999998</v>
      </c>
      <c r="AZ95" s="23">
        <f t="shared" si="864"/>
        <v>100</v>
      </c>
      <c r="BA95" s="23">
        <v>196.91596999999999</v>
      </c>
      <c r="BB95" s="23">
        <v>196.91596999999999</v>
      </c>
      <c r="BC95" s="23">
        <f t="shared" si="868"/>
        <v>100</v>
      </c>
      <c r="BD95" s="23">
        <v>4.0186900000000003</v>
      </c>
      <c r="BE95" s="23">
        <v>4.0186900000000003</v>
      </c>
      <c r="BF95" s="23">
        <f t="shared" si="869"/>
        <v>100</v>
      </c>
      <c r="BG95" s="23"/>
      <c r="BH95" s="23"/>
      <c r="BI95" s="23"/>
      <c r="BJ95" s="23">
        <f t="shared" si="871"/>
        <v>398.53899999999999</v>
      </c>
      <c r="BK95" s="23">
        <f t="shared" si="871"/>
        <v>0</v>
      </c>
      <c r="BL95" s="23">
        <f t="shared" si="876"/>
        <v>0</v>
      </c>
      <c r="BM95" s="23">
        <v>398.53899999999999</v>
      </c>
      <c r="BN95" s="23">
        <v>0</v>
      </c>
      <c r="BO95" s="23">
        <f>BN95/BM95*100</f>
        <v>0</v>
      </c>
      <c r="BP95" s="23"/>
      <c r="BQ95" s="23"/>
      <c r="BR95" s="23"/>
      <c r="BS95" s="23">
        <v>0</v>
      </c>
      <c r="BT95" s="23">
        <v>0</v>
      </c>
      <c r="BU95" s="23"/>
      <c r="BV95" s="23"/>
      <c r="BW95" s="23"/>
      <c r="BX95" s="23"/>
      <c r="BY95" s="23"/>
      <c r="BZ95" s="23"/>
      <c r="CA95" s="23"/>
      <c r="CB95" s="23">
        <v>0</v>
      </c>
      <c r="CC95" s="23">
        <v>0</v>
      </c>
      <c r="CD95" s="23"/>
      <c r="CE95" s="23"/>
      <c r="CF95" s="23"/>
      <c r="CG95" s="23"/>
      <c r="CH95" s="23"/>
      <c r="CI95" s="23"/>
      <c r="CJ95" s="23"/>
      <c r="CK95" s="23">
        <f t="shared" si="875"/>
        <v>181.83599999999998</v>
      </c>
      <c r="CL95" s="23">
        <f t="shared" si="872"/>
        <v>0</v>
      </c>
      <c r="CM95" s="23">
        <f>CL95/CK95*100</f>
        <v>0</v>
      </c>
      <c r="CN95" s="23">
        <v>178.19927999999999</v>
      </c>
      <c r="CO95" s="23">
        <v>0</v>
      </c>
      <c r="CP95" s="23">
        <f>CO95/CN95*100</f>
        <v>0</v>
      </c>
      <c r="CQ95" s="23">
        <v>3.63672</v>
      </c>
      <c r="CR95" s="23">
        <v>0</v>
      </c>
      <c r="CS95" s="23">
        <f>CR95/CQ95*100</f>
        <v>0</v>
      </c>
      <c r="CT95" s="23">
        <v>0</v>
      </c>
      <c r="CU95" s="23">
        <v>0</v>
      </c>
      <c r="CV95" s="23"/>
      <c r="CW95" s="23"/>
      <c r="CX95" s="23"/>
      <c r="CY95" s="23"/>
      <c r="CZ95" s="23"/>
      <c r="DA95" s="23"/>
      <c r="DB95" s="23"/>
      <c r="DC95" s="23">
        <v>0</v>
      </c>
      <c r="DD95" s="23">
        <v>0</v>
      </c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>
        <v>2744.2750000000001</v>
      </c>
      <c r="DP95" s="23"/>
      <c r="DQ95" s="23"/>
      <c r="DR95" s="23"/>
      <c r="DS95" s="23"/>
      <c r="DT95" s="23"/>
      <c r="DU95" s="23">
        <v>0</v>
      </c>
      <c r="DV95" s="23">
        <v>0</v>
      </c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>
        <f t="shared" si="873"/>
        <v>0</v>
      </c>
      <c r="GV95" s="23"/>
      <c r="GW95" s="23"/>
      <c r="GX95" s="23"/>
      <c r="GY95" s="23"/>
      <c r="GZ95" s="23"/>
      <c r="HA95" s="23"/>
      <c r="HB95" s="23"/>
      <c r="HC95" s="23"/>
    </row>
    <row r="96" spans="1:211">
      <c r="A96" s="20" t="s">
        <v>117</v>
      </c>
      <c r="B96" s="23">
        <f t="shared" si="866"/>
        <v>25728.843000000001</v>
      </c>
      <c r="C96" s="23">
        <f t="shared" si="867"/>
        <v>0</v>
      </c>
      <c r="D96" s="42">
        <f t="shared" si="845"/>
        <v>0</v>
      </c>
      <c r="E96" s="23">
        <v>0</v>
      </c>
      <c r="F96" s="23">
        <v>0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>
        <v>0</v>
      </c>
      <c r="U96" s="23">
        <v>0</v>
      </c>
      <c r="V96" s="23"/>
      <c r="W96" s="23"/>
      <c r="X96" s="23"/>
      <c r="Y96" s="23"/>
      <c r="Z96" s="23"/>
      <c r="AA96" s="23"/>
      <c r="AB96" s="23"/>
      <c r="AC96" s="23">
        <v>0</v>
      </c>
      <c r="AD96" s="23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>
        <v>0</v>
      </c>
      <c r="AP96" s="23">
        <v>0</v>
      </c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>
        <f t="shared" si="871"/>
        <v>0</v>
      </c>
      <c r="BK96" s="23">
        <f t="shared" si="871"/>
        <v>0</v>
      </c>
      <c r="BL96" s="23"/>
      <c r="BM96" s="23"/>
      <c r="BN96" s="23"/>
      <c r="BO96" s="23"/>
      <c r="BP96" s="23"/>
      <c r="BQ96" s="23"/>
      <c r="BR96" s="23"/>
      <c r="BS96" s="23">
        <v>0</v>
      </c>
      <c r="BT96" s="23">
        <v>0</v>
      </c>
      <c r="BU96" s="23"/>
      <c r="BV96" s="23"/>
      <c r="BW96" s="23"/>
      <c r="BX96" s="23"/>
      <c r="BY96" s="23"/>
      <c r="BZ96" s="23"/>
      <c r="CA96" s="23"/>
      <c r="CB96" s="23">
        <v>0</v>
      </c>
      <c r="CC96" s="23">
        <v>0</v>
      </c>
      <c r="CD96" s="23"/>
      <c r="CE96" s="23"/>
      <c r="CF96" s="23"/>
      <c r="CG96" s="23"/>
      <c r="CH96" s="23"/>
      <c r="CI96" s="23"/>
      <c r="CJ96" s="23"/>
      <c r="CK96" s="23">
        <f t="shared" si="875"/>
        <v>0</v>
      </c>
      <c r="CL96" s="23">
        <f t="shared" si="872"/>
        <v>0</v>
      </c>
      <c r="CM96" s="23"/>
      <c r="CN96" s="23"/>
      <c r="CO96" s="23"/>
      <c r="CP96" s="23"/>
      <c r="CQ96" s="23"/>
      <c r="CR96" s="23"/>
      <c r="CS96" s="23"/>
      <c r="CT96" s="23">
        <v>0</v>
      </c>
      <c r="CU96" s="23">
        <v>0</v>
      </c>
      <c r="CV96" s="23"/>
      <c r="CW96" s="23"/>
      <c r="CX96" s="23"/>
      <c r="CY96" s="23"/>
      <c r="CZ96" s="23"/>
      <c r="DA96" s="23"/>
      <c r="DB96" s="23"/>
      <c r="DC96" s="23">
        <v>0</v>
      </c>
      <c r="DD96" s="23">
        <v>0</v>
      </c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>
        <v>25728.843000000001</v>
      </c>
      <c r="DP96" s="23">
        <v>0</v>
      </c>
      <c r="DQ96" s="23">
        <v>0</v>
      </c>
      <c r="DR96" s="23"/>
      <c r="DS96" s="23"/>
      <c r="DT96" s="23"/>
      <c r="DU96" s="23">
        <v>0</v>
      </c>
      <c r="DV96" s="23">
        <v>0</v>
      </c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>
        <f t="shared" si="873"/>
        <v>0</v>
      </c>
      <c r="GV96" s="23"/>
      <c r="GW96" s="23"/>
      <c r="GX96" s="23"/>
      <c r="GY96" s="23"/>
      <c r="GZ96" s="23"/>
      <c r="HA96" s="23"/>
      <c r="HB96" s="23"/>
      <c r="HC96" s="23"/>
    </row>
    <row r="97" spans="1:211" ht="19.7" customHeight="1">
      <c r="A97" s="20" t="s">
        <v>116</v>
      </c>
      <c r="B97" s="23">
        <f t="shared" si="866"/>
        <v>672.42899999999997</v>
      </c>
      <c r="C97" s="23">
        <f t="shared" si="867"/>
        <v>378.4</v>
      </c>
      <c r="D97" s="42">
        <f t="shared" si="845"/>
        <v>56.273599145783415</v>
      </c>
      <c r="E97" s="23">
        <v>0</v>
      </c>
      <c r="F97" s="23">
        <v>0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>
        <v>0</v>
      </c>
      <c r="U97" s="23">
        <v>0</v>
      </c>
      <c r="V97" s="23"/>
      <c r="W97" s="23"/>
      <c r="X97" s="23"/>
      <c r="Y97" s="23"/>
      <c r="Z97" s="23"/>
      <c r="AA97" s="23"/>
      <c r="AB97" s="23"/>
      <c r="AC97" s="23">
        <v>0</v>
      </c>
      <c r="AD97" s="23">
        <v>0</v>
      </c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>
        <v>0</v>
      </c>
      <c r="AP97" s="23">
        <v>0</v>
      </c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>
        <f t="shared" si="871"/>
        <v>294.029</v>
      </c>
      <c r="BK97" s="23">
        <f t="shared" si="871"/>
        <v>0</v>
      </c>
      <c r="BL97" s="23">
        <f>BK97/BJ97*100</f>
        <v>0</v>
      </c>
      <c r="BM97" s="23">
        <v>294.029</v>
      </c>
      <c r="BN97" s="23">
        <v>0</v>
      </c>
      <c r="BO97" s="23">
        <f>BN97/BM97*100</f>
        <v>0</v>
      </c>
      <c r="BP97" s="23"/>
      <c r="BQ97" s="23"/>
      <c r="BR97" s="23"/>
      <c r="BS97" s="23">
        <v>0</v>
      </c>
      <c r="BT97" s="23">
        <v>0</v>
      </c>
      <c r="BU97" s="23"/>
      <c r="BV97" s="23"/>
      <c r="BW97" s="23"/>
      <c r="BX97" s="23"/>
      <c r="BY97" s="23"/>
      <c r="BZ97" s="23"/>
      <c r="CA97" s="23"/>
      <c r="CB97" s="23">
        <v>0</v>
      </c>
      <c r="CC97" s="23">
        <v>0</v>
      </c>
      <c r="CD97" s="23"/>
      <c r="CE97" s="23"/>
      <c r="CF97" s="23"/>
      <c r="CG97" s="23"/>
      <c r="CH97" s="23"/>
      <c r="CI97" s="23"/>
      <c r="CJ97" s="23"/>
      <c r="CK97" s="23">
        <f t="shared" si="875"/>
        <v>378.4</v>
      </c>
      <c r="CL97" s="23">
        <f>CO97+CR97</f>
        <v>378.4</v>
      </c>
      <c r="CM97" s="23">
        <f>CL97/CK97*100</f>
        <v>100</v>
      </c>
      <c r="CN97" s="23">
        <v>370.83199999999999</v>
      </c>
      <c r="CO97" s="23">
        <v>370.83199999999999</v>
      </c>
      <c r="CP97" s="23">
        <f>CO97/CN97*100</f>
        <v>100</v>
      </c>
      <c r="CQ97" s="23">
        <v>7.5679999999999996</v>
      </c>
      <c r="CR97" s="23">
        <v>7.5679999999999996</v>
      </c>
      <c r="CS97" s="23">
        <f>CR97/CQ97*100</f>
        <v>100</v>
      </c>
      <c r="CT97" s="23">
        <v>0</v>
      </c>
      <c r="CU97" s="23">
        <v>0</v>
      </c>
      <c r="CV97" s="23"/>
      <c r="CW97" s="23"/>
      <c r="CX97" s="23"/>
      <c r="CY97" s="23"/>
      <c r="CZ97" s="23"/>
      <c r="DA97" s="23"/>
      <c r="DB97" s="23"/>
      <c r="DC97" s="23">
        <v>0</v>
      </c>
      <c r="DD97" s="23">
        <v>0</v>
      </c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>
        <v>0</v>
      </c>
      <c r="DV97" s="23">
        <v>0</v>
      </c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>
        <f t="shared" si="873"/>
        <v>0</v>
      </c>
      <c r="GV97" s="23"/>
      <c r="GW97" s="23"/>
      <c r="GX97" s="23"/>
      <c r="GY97" s="23"/>
      <c r="GZ97" s="23"/>
      <c r="HA97" s="23"/>
      <c r="HB97" s="23"/>
      <c r="HC97" s="23"/>
    </row>
    <row r="98" spans="1:211" s="61" customFormat="1">
      <c r="A98" s="22" t="s">
        <v>388</v>
      </c>
      <c r="B98" s="24">
        <f>B99+B100</f>
        <v>284502.73537000001</v>
      </c>
      <c r="C98" s="24">
        <f t="shared" ref="C98" si="877">C99+C100</f>
        <v>82842.565020000009</v>
      </c>
      <c r="D98" s="24">
        <f t="shared" ref="D98:D108" si="878">C98/B98*100</f>
        <v>29.11837206495116</v>
      </c>
      <c r="E98" s="24">
        <f>E99+E100</f>
        <v>1077.7881</v>
      </c>
      <c r="F98" s="24">
        <f>F99+F100</f>
        <v>1077.7881</v>
      </c>
      <c r="G98" s="24">
        <f t="shared" ref="G98:G99" si="879">F98/E98*100</f>
        <v>100</v>
      </c>
      <c r="H98" s="24">
        <f>H99+H100</f>
        <v>1067.0102199999999</v>
      </c>
      <c r="I98" s="24">
        <f>I99+I100</f>
        <v>1067.0102199999999</v>
      </c>
      <c r="J98" s="24">
        <f>I98/H98*100</f>
        <v>100</v>
      </c>
      <c r="K98" s="24">
        <f>K99+K100</f>
        <v>10.77788</v>
      </c>
      <c r="L98" s="24">
        <f>L99+L100</f>
        <v>10.77788</v>
      </c>
      <c r="M98" s="24">
        <f>L98/K98*100</f>
        <v>100</v>
      </c>
      <c r="N98" s="24">
        <f>N99+N100</f>
        <v>399</v>
      </c>
      <c r="O98" s="24">
        <f>O99+O100</f>
        <v>119.7</v>
      </c>
      <c r="P98" s="24">
        <f>O98/N98*100</f>
        <v>30</v>
      </c>
      <c r="Q98" s="24">
        <f>Q99+Q100</f>
        <v>0</v>
      </c>
      <c r="R98" s="24">
        <f>R99+R100</f>
        <v>0</v>
      </c>
      <c r="S98" s="24"/>
      <c r="T98" s="24">
        <f>T99+T100</f>
        <v>28015.40007</v>
      </c>
      <c r="U98" s="24">
        <f t="shared" ref="U98" si="880">X98+AA98</f>
        <v>14890.10607</v>
      </c>
      <c r="V98" s="24">
        <f>U98/T98*100</f>
        <v>53.149717772350911</v>
      </c>
      <c r="W98" s="24">
        <f>W99+W100</f>
        <v>19711.27807</v>
      </c>
      <c r="X98" s="24">
        <f>X99+X100</f>
        <v>10476.4887</v>
      </c>
      <c r="Y98" s="24">
        <f>X98/W98*100</f>
        <v>53.149717957380524</v>
      </c>
      <c r="Z98" s="24">
        <f>Z99+Z100</f>
        <v>8304.1219999999994</v>
      </c>
      <c r="AA98" s="24">
        <f>AA99+AA100</f>
        <v>4413.6173699999999</v>
      </c>
      <c r="AB98" s="24">
        <f>AA98/Z98*100</f>
        <v>53.149717333150939</v>
      </c>
      <c r="AC98" s="24">
        <f t="shared" ref="AC98:AD98" si="881">AF98+AI98</f>
        <v>0</v>
      </c>
      <c r="AD98" s="24">
        <f t="shared" si="881"/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>
        <f t="shared" ref="AO98:AP98" si="882">AR98+AU98</f>
        <v>0</v>
      </c>
      <c r="AP98" s="24">
        <f t="shared" si="882"/>
        <v>0</v>
      </c>
      <c r="AQ98" s="24"/>
      <c r="AR98" s="24"/>
      <c r="AS98" s="24"/>
      <c r="AT98" s="24"/>
      <c r="AU98" s="24"/>
      <c r="AV98" s="24"/>
      <c r="AW98" s="24"/>
      <c r="AX98" s="24">
        <f>AX99+AX100</f>
        <v>3415.8892900000001</v>
      </c>
      <c r="AY98" s="24">
        <f t="shared" ref="AY98" si="883">BB98+BE98</f>
        <v>0</v>
      </c>
      <c r="AZ98" s="24">
        <f>AY98/AX98*100</f>
        <v>0</v>
      </c>
      <c r="BA98" s="24">
        <f>BA99+BA100</f>
        <v>3347.5714899999998</v>
      </c>
      <c r="BB98" s="24">
        <f>BB99+BB100</f>
        <v>0</v>
      </c>
      <c r="BC98" s="24">
        <f>BB98/BA98*100</f>
        <v>0</v>
      </c>
      <c r="BD98" s="24">
        <f>BD99+BD100</f>
        <v>68.317800000000005</v>
      </c>
      <c r="BE98" s="24">
        <f>BE99+BE100</f>
        <v>0</v>
      </c>
      <c r="BF98" s="24">
        <f t="shared" ref="BF98" si="884">BE98/BD98*100</f>
        <v>0</v>
      </c>
      <c r="BG98" s="24"/>
      <c r="BH98" s="24"/>
      <c r="BI98" s="24"/>
      <c r="BJ98" s="24">
        <f>BJ99+BJ100</f>
        <v>1786.17309</v>
      </c>
      <c r="BK98" s="24">
        <f>BK99+BK100</f>
        <v>0</v>
      </c>
      <c r="BL98" s="24">
        <f>BK98/BJ98*100</f>
        <v>0</v>
      </c>
      <c r="BM98" s="24">
        <f>BM100</f>
        <v>854.97308999999996</v>
      </c>
      <c r="BN98" s="24">
        <f>BN99+BN100</f>
        <v>0</v>
      </c>
      <c r="BO98" s="24"/>
      <c r="BP98" s="24">
        <f>BP99+BP100</f>
        <v>931.2</v>
      </c>
      <c r="BQ98" s="24">
        <f>BQ99+BQ100</f>
        <v>0</v>
      </c>
      <c r="BR98" s="24"/>
      <c r="BS98" s="24">
        <f>BS99+BS100</f>
        <v>45629.760000000002</v>
      </c>
      <c r="BT98" s="24">
        <f t="shared" ref="BT98" si="885">BW98+BZ98</f>
        <v>12488.374400000001</v>
      </c>
      <c r="BU98" s="24">
        <f>BT98/BS98*100</f>
        <v>27.368924140736222</v>
      </c>
      <c r="BV98" s="24">
        <f>BV99+BV100</f>
        <v>44717.164799999999</v>
      </c>
      <c r="BW98" s="24">
        <f>BW99+BW100</f>
        <v>12238.60691</v>
      </c>
      <c r="BX98" s="24">
        <f t="shared" ref="BX98:BX99" si="886">BW98/BV98*100</f>
        <v>27.368924136263669</v>
      </c>
      <c r="BY98" s="24">
        <f>BY99+BY100</f>
        <v>912.59519999999998</v>
      </c>
      <c r="BZ98" s="24">
        <f>BZ99+BZ100</f>
        <v>249.76749000000001</v>
      </c>
      <c r="CA98" s="24">
        <f t="shared" ref="CA98:CA99" si="887">BZ98/BY98*100</f>
        <v>27.368924359891437</v>
      </c>
      <c r="CB98" s="24">
        <f t="shared" ref="CB98:CC98" si="888">CE98+CH98</f>
        <v>0</v>
      </c>
      <c r="CC98" s="24">
        <f t="shared" si="888"/>
        <v>0</v>
      </c>
      <c r="CD98" s="24"/>
      <c r="CE98" s="24"/>
      <c r="CF98" s="24"/>
      <c r="CG98" s="24"/>
      <c r="CH98" s="24"/>
      <c r="CI98" s="24"/>
      <c r="CJ98" s="24"/>
      <c r="CK98" s="24">
        <f t="shared" ref="CK98:CL99" si="889">CN98+CQ98</f>
        <v>0</v>
      </c>
      <c r="CL98" s="24">
        <f t="shared" si="889"/>
        <v>0</v>
      </c>
      <c r="CM98" s="24"/>
      <c r="CN98" s="24">
        <f t="shared" ref="CN98:CO98" si="890">CN99+CN100</f>
        <v>0</v>
      </c>
      <c r="CO98" s="24">
        <f t="shared" si="890"/>
        <v>0</v>
      </c>
      <c r="CP98" s="24"/>
      <c r="CQ98" s="24">
        <f t="shared" ref="CQ98:CR98" si="891">CQ99+CQ100</f>
        <v>0</v>
      </c>
      <c r="CR98" s="24">
        <f t="shared" si="891"/>
        <v>0</v>
      </c>
      <c r="CS98" s="24"/>
      <c r="CT98" s="24">
        <f t="shared" ref="CT98:CU98" si="892">CW98+CZ98</f>
        <v>0</v>
      </c>
      <c r="CU98" s="24">
        <f t="shared" si="892"/>
        <v>0</v>
      </c>
      <c r="CV98" s="24"/>
      <c r="CW98" s="24"/>
      <c r="CX98" s="24"/>
      <c r="CY98" s="24"/>
      <c r="CZ98" s="24"/>
      <c r="DA98" s="24"/>
      <c r="DB98" s="24"/>
      <c r="DC98" s="24">
        <f t="shared" ref="DC98:DD98" si="893">DF98+DI98</f>
        <v>0</v>
      </c>
      <c r="DD98" s="24">
        <f t="shared" si="893"/>
        <v>0</v>
      </c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>
        <f>DO99+DO100</f>
        <v>13211.878000000001</v>
      </c>
      <c r="DP98" s="24">
        <f>DP99+DP100</f>
        <v>0</v>
      </c>
      <c r="DQ98" s="24">
        <f>DP98/DO98*100</f>
        <v>0</v>
      </c>
      <c r="DR98" s="24">
        <f>DR99+DR100</f>
        <v>12504.7</v>
      </c>
      <c r="DS98" s="24">
        <f>DS99+DS100</f>
        <v>7991.4</v>
      </c>
      <c r="DT98" s="24">
        <f t="shared" ref="DT98" si="894">DS98/DR98*100</f>
        <v>63.907170903740187</v>
      </c>
      <c r="DU98" s="24">
        <f t="shared" ref="DU98:DV98" si="895">DX98+EA98</f>
        <v>0</v>
      </c>
      <c r="DV98" s="24">
        <f t="shared" si="895"/>
        <v>0</v>
      </c>
      <c r="DW98" s="24"/>
      <c r="DX98" s="24"/>
      <c r="DY98" s="24"/>
      <c r="DZ98" s="24"/>
      <c r="EA98" s="24">
        <f t="shared" ref="EA98:EB98" si="896">EA99+EA100</f>
        <v>0</v>
      </c>
      <c r="EB98" s="24">
        <f t="shared" si="896"/>
        <v>0</v>
      </c>
      <c r="EC98" s="24"/>
      <c r="ED98" s="24">
        <f t="shared" ref="ED98" si="897">ED99+ED100</f>
        <v>0</v>
      </c>
      <c r="EE98" s="24"/>
      <c r="EF98" s="24"/>
      <c r="EG98" s="24">
        <f t="shared" ref="EG98:EH98" si="898">EG99+EG100</f>
        <v>102.04082</v>
      </c>
      <c r="EH98" s="24">
        <f t="shared" si="898"/>
        <v>102.04082</v>
      </c>
      <c r="EI98" s="24">
        <f>EH98/EG98*100</f>
        <v>100</v>
      </c>
      <c r="EJ98" s="24">
        <f t="shared" ref="EJ98:EK98" si="899">EJ99+EJ100</f>
        <v>100</v>
      </c>
      <c r="EK98" s="24">
        <f t="shared" si="899"/>
        <v>100</v>
      </c>
      <c r="EL98" s="24">
        <f>EK98/EJ98*100</f>
        <v>100</v>
      </c>
      <c r="EM98" s="24">
        <f t="shared" ref="EM98:EN98" si="900">EM99+EM100</f>
        <v>2.0408200000000001</v>
      </c>
      <c r="EN98" s="24">
        <f t="shared" si="900"/>
        <v>2.0408200000000001</v>
      </c>
      <c r="EO98" s="24">
        <f>EN98/EM98*100</f>
        <v>100</v>
      </c>
      <c r="EP98" s="24">
        <f>EP99+EP100</f>
        <v>118505.71400000001</v>
      </c>
      <c r="EQ98" s="24"/>
      <c r="ER98" s="24">
        <f t="shared" ref="ER98" si="901">EQ98/EP98*100</f>
        <v>0</v>
      </c>
      <c r="ES98" s="24"/>
      <c r="ET98" s="24"/>
      <c r="EU98" s="24"/>
      <c r="EV98" s="24">
        <f>EV99+EV100</f>
        <v>0</v>
      </c>
      <c r="EW98" s="24">
        <f>EW99+EW100</f>
        <v>0</v>
      </c>
      <c r="EX98" s="24"/>
      <c r="EY98" s="24">
        <f>EY99+EY100</f>
        <v>146.15006</v>
      </c>
      <c r="EZ98" s="24">
        <f>EZ99+EZ100</f>
        <v>146.15006</v>
      </c>
      <c r="FA98" s="24">
        <f t="shared" ref="FA98" si="902">EZ98/EY98*100</f>
        <v>100</v>
      </c>
      <c r="FB98" s="24">
        <f>FB99+FB100</f>
        <v>15423.6495</v>
      </c>
      <c r="FC98" s="24">
        <f>FC99+FC100</f>
        <v>7483.2923700000001</v>
      </c>
      <c r="FD98" s="24">
        <f t="shared" ref="FD98" si="903">FC98/FB98*100</f>
        <v>48.51829892788993</v>
      </c>
      <c r="FE98" s="24">
        <f t="shared" ref="FE98:FF98" si="904">FE99+FE100</f>
        <v>4732.9932099999996</v>
      </c>
      <c r="FF98" s="24">
        <f t="shared" si="904"/>
        <v>1420.3291099999999</v>
      </c>
      <c r="FG98" s="24">
        <f t="shared" ref="FG98" si="905">FF98/FE98*100</f>
        <v>30.009109394010729</v>
      </c>
      <c r="FH98" s="24">
        <f t="shared" ref="FH98:FI98" si="906">FH99+FH100</f>
        <v>0</v>
      </c>
      <c r="FI98" s="24">
        <f t="shared" si="906"/>
        <v>0</v>
      </c>
      <c r="FJ98" s="24"/>
      <c r="FK98" s="24">
        <f t="shared" ref="FK98:FL98" si="907">FK99+FK100</f>
        <v>33610.106630000002</v>
      </c>
      <c r="FL98" s="24">
        <f t="shared" si="907"/>
        <v>917.72955000000002</v>
      </c>
      <c r="FM98" s="24">
        <f t="shared" ref="FM98:FM99" si="908">FL98/FK98*100</f>
        <v>2.7305166273434103</v>
      </c>
      <c r="FN98" s="24">
        <f t="shared" ref="FN98:FO98" si="909">FN99+FN100</f>
        <v>0</v>
      </c>
      <c r="FO98" s="24">
        <f t="shared" si="909"/>
        <v>0</v>
      </c>
      <c r="FP98" s="24"/>
      <c r="FQ98" s="24">
        <f t="shared" ref="FQ98:FR98" si="910">FQ99+FQ100</f>
        <v>0</v>
      </c>
      <c r="FR98" s="24">
        <f t="shared" si="910"/>
        <v>0</v>
      </c>
      <c r="FS98" s="24"/>
      <c r="FT98" s="24">
        <f t="shared" ref="FT98:FU98" si="911">FT99+FT100</f>
        <v>0</v>
      </c>
      <c r="FU98" s="24">
        <f t="shared" si="911"/>
        <v>0</v>
      </c>
      <c r="FV98" s="24"/>
      <c r="FW98" s="24">
        <f t="shared" ref="FW98:FX98" si="912">FW99+FW100</f>
        <v>1259.874</v>
      </c>
      <c r="FX98" s="24">
        <f t="shared" si="912"/>
        <v>1030.92019</v>
      </c>
      <c r="FY98" s="24">
        <f t="shared" ref="FY98:FY99" si="913">FX98/FW98*100</f>
        <v>81.827245422955002</v>
      </c>
      <c r="FZ98" s="24">
        <f t="shared" ref="FZ98:GA98" si="914">FZ99+FZ100</f>
        <v>1544.1232399999999</v>
      </c>
      <c r="GA98" s="24">
        <f t="shared" si="914"/>
        <v>1543.6831500000001</v>
      </c>
      <c r="GB98" s="24">
        <f t="shared" ref="GB98:GB99" si="915">GA98/FZ98*100</f>
        <v>99.971499036566541</v>
      </c>
      <c r="GC98" s="24">
        <f t="shared" ref="GC98:GD98" si="916">GC99+GC100</f>
        <v>3137.4953599999999</v>
      </c>
      <c r="GD98" s="24">
        <f t="shared" si="916"/>
        <v>0</v>
      </c>
      <c r="GE98" s="24">
        <f t="shared" ref="GE98:GE99" si="917">GD98/GC98*100</f>
        <v>0</v>
      </c>
      <c r="GF98" s="24">
        <f t="shared" ref="GF98:GG98" si="918">GF99+GF100</f>
        <v>0</v>
      </c>
      <c r="GG98" s="24">
        <f t="shared" si="918"/>
        <v>0</v>
      </c>
      <c r="GH98" s="24"/>
      <c r="GI98" s="24">
        <f t="shared" ref="GI98:GJ98" si="919">GI99+GI100</f>
        <v>0</v>
      </c>
      <c r="GJ98" s="24">
        <f t="shared" si="919"/>
        <v>0</v>
      </c>
      <c r="GK98" s="24"/>
      <c r="GL98" s="24">
        <f t="shared" ref="GL98:GM98" si="920">GL99+GL100</f>
        <v>0</v>
      </c>
      <c r="GM98" s="24">
        <f t="shared" si="920"/>
        <v>0</v>
      </c>
      <c r="GN98" s="24"/>
      <c r="GO98" s="24">
        <f t="shared" ref="GO98:GP98" si="921">GO99+GO100</f>
        <v>0</v>
      </c>
      <c r="GP98" s="24">
        <f t="shared" si="921"/>
        <v>0</v>
      </c>
      <c r="GQ98" s="24"/>
      <c r="GR98" s="24">
        <f t="shared" ref="GR98:GS98" si="922">GR99+GR100</f>
        <v>0</v>
      </c>
      <c r="GS98" s="24">
        <f t="shared" si="922"/>
        <v>0</v>
      </c>
      <c r="GT98" s="24"/>
      <c r="GU98" s="24">
        <f t="shared" ref="GU98:GV98" si="923">GU99+GU100</f>
        <v>0</v>
      </c>
      <c r="GV98" s="24">
        <f t="shared" si="923"/>
        <v>0</v>
      </c>
      <c r="GW98" s="24"/>
      <c r="GX98" s="24">
        <f t="shared" ref="GX98:GY98" si="924">GX99+GX100</f>
        <v>0</v>
      </c>
      <c r="GY98" s="24">
        <f t="shared" si="924"/>
        <v>0</v>
      </c>
      <c r="GZ98" s="24"/>
      <c r="HA98" s="24">
        <f t="shared" ref="HA98:HB98" si="925">HA99+HA100</f>
        <v>0</v>
      </c>
      <c r="HB98" s="24">
        <f t="shared" si="925"/>
        <v>0</v>
      </c>
      <c r="HC98" s="24"/>
    </row>
    <row r="99" spans="1:211">
      <c r="A99" s="20" t="s">
        <v>186</v>
      </c>
      <c r="B99" s="23">
        <f>E99+N99+Q99+T99+AC99+AL99+AO99+AX99+BG99+BJ99+BS99+CB99+CK99+CT99+DC99+DL99+DO99+DR99+DU99+ED99+EG99+EP99+ES99+EV99+EY99+FB99+FE99+FH99+FK99+FN99+FQ99+FT99+FW99+FZ99+GC99+GF99+GI99+GL99+GO99+GU99+GR99</f>
        <v>266088.79499000002</v>
      </c>
      <c r="C99" s="23">
        <f>F99+O99+R99+U99+AD99+AM99+AP99+AY99+BH99+BK99+BT99+CC99+CL99+CU99+DD99+DM99+DP99+DS99+DV99+EE99+EH99+EQ99+ET99+EW99+EZ99+FC99+FF99+FI99+FL99+FO99+FR99+FU99+FX99+GA99+GD99+GG99+GJ99+GM99+GP99+GV99+GS99</f>
        <v>82842.565020000009</v>
      </c>
      <c r="D99" s="23">
        <f t="shared" si="878"/>
        <v>31.133428607211115</v>
      </c>
      <c r="E99" s="23">
        <f>H99+K99</f>
        <v>1077.7881</v>
      </c>
      <c r="F99" s="23">
        <f>I99+L99</f>
        <v>1077.7881</v>
      </c>
      <c r="G99" s="23">
        <f t="shared" si="879"/>
        <v>100</v>
      </c>
      <c r="H99" s="23">
        <v>1067.0102199999999</v>
      </c>
      <c r="I99" s="23">
        <v>1067.0102199999999</v>
      </c>
      <c r="J99" s="23">
        <f>I99/H99*100</f>
        <v>100</v>
      </c>
      <c r="K99" s="23">
        <v>10.77788</v>
      </c>
      <c r="L99" s="23">
        <v>10.77788</v>
      </c>
      <c r="M99" s="23">
        <f>L99/K99*100</f>
        <v>100</v>
      </c>
      <c r="N99" s="23">
        <v>399</v>
      </c>
      <c r="O99" s="23">
        <v>119.7</v>
      </c>
      <c r="P99" s="23">
        <f>O99/N99*100</f>
        <v>30</v>
      </c>
      <c r="Q99" s="23"/>
      <c r="R99" s="23"/>
      <c r="S99" s="23"/>
      <c r="T99" s="23">
        <f>W99+Z99</f>
        <v>28015.40007</v>
      </c>
      <c r="U99" s="23">
        <f>X99+AA99</f>
        <v>14890.10607</v>
      </c>
      <c r="V99" s="23">
        <f>U99/T99*100</f>
        <v>53.149717772350911</v>
      </c>
      <c r="W99" s="23">
        <f>26670.56989-6959.29182</f>
        <v>19711.27807</v>
      </c>
      <c r="X99" s="23">
        <v>10476.4887</v>
      </c>
      <c r="Y99" s="23">
        <f>X99/W99*100</f>
        <v>53.149717957380524</v>
      </c>
      <c r="Z99" s="23">
        <f>11235.98711-2931.86511</f>
        <v>8304.1219999999994</v>
      </c>
      <c r="AA99" s="23">
        <v>4413.6173699999999</v>
      </c>
      <c r="AB99" s="23">
        <f>AA99/Z99*100</f>
        <v>53.149717333150939</v>
      </c>
      <c r="AC99" s="23">
        <f>AF99+AI99</f>
        <v>0</v>
      </c>
      <c r="AD99" s="23">
        <f>AG99+AJ99</f>
        <v>0</v>
      </c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>
        <f>AR99+AU99</f>
        <v>0</v>
      </c>
      <c r="AP99" s="23">
        <f>AS99+AV99</f>
        <v>0</v>
      </c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>
        <f>BM99+BP99</f>
        <v>0</v>
      </c>
      <c r="BK99" s="23"/>
      <c r="BL99" s="23"/>
      <c r="BM99" s="23"/>
      <c r="BN99" s="23"/>
      <c r="BO99" s="23"/>
      <c r="BP99" s="23"/>
      <c r="BQ99" s="23"/>
      <c r="BR99" s="23"/>
      <c r="BS99" s="23">
        <f>BV99+BY99</f>
        <v>45629.760000000002</v>
      </c>
      <c r="BT99" s="23">
        <f>BW99+BZ99</f>
        <v>12488.374400000001</v>
      </c>
      <c r="BU99" s="23">
        <f>BT99/BS99*100</f>
        <v>27.368924140736222</v>
      </c>
      <c r="BV99" s="23">
        <v>44717.164799999999</v>
      </c>
      <c r="BW99" s="23">
        <v>12238.60691</v>
      </c>
      <c r="BX99" s="23">
        <f t="shared" si="886"/>
        <v>27.368924136263669</v>
      </c>
      <c r="BY99" s="23">
        <v>912.59519999999998</v>
      </c>
      <c r="BZ99" s="23">
        <v>249.76749000000001</v>
      </c>
      <c r="CA99" s="23">
        <f t="shared" si="887"/>
        <v>27.368924359891437</v>
      </c>
      <c r="CB99" s="23">
        <f>CE99+CH99</f>
        <v>0</v>
      </c>
      <c r="CC99" s="23">
        <f>CF99+CI99</f>
        <v>0</v>
      </c>
      <c r="CD99" s="23"/>
      <c r="CE99" s="23"/>
      <c r="CF99" s="23"/>
      <c r="CG99" s="23"/>
      <c r="CH99" s="23"/>
      <c r="CI99" s="23"/>
      <c r="CJ99" s="23"/>
      <c r="CK99" s="23">
        <f>CN99+CQ99</f>
        <v>0</v>
      </c>
      <c r="CL99" s="23">
        <f t="shared" si="889"/>
        <v>0</v>
      </c>
      <c r="CM99" s="23"/>
      <c r="CN99" s="23"/>
      <c r="CO99" s="23"/>
      <c r="CP99" s="23"/>
      <c r="CQ99" s="23"/>
      <c r="CR99" s="23"/>
      <c r="CS99" s="23"/>
      <c r="CT99" s="23">
        <f>CW99+CZ99</f>
        <v>0</v>
      </c>
      <c r="CU99" s="23">
        <f>CX99+DA99</f>
        <v>0</v>
      </c>
      <c r="CV99" s="23"/>
      <c r="CW99" s="23"/>
      <c r="CX99" s="23"/>
      <c r="CY99" s="23"/>
      <c r="CZ99" s="23"/>
      <c r="DA99" s="23"/>
      <c r="DB99" s="23"/>
      <c r="DC99" s="23">
        <f>DF99+DI99</f>
        <v>0</v>
      </c>
      <c r="DD99" s="23">
        <f>DG99+DJ99</f>
        <v>0</v>
      </c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>
        <v>12504.7</v>
      </c>
      <c r="DS99" s="23">
        <v>7991.4</v>
      </c>
      <c r="DT99" s="23">
        <f>DS99/DR99*100</f>
        <v>63.907170903740187</v>
      </c>
      <c r="DU99" s="23">
        <f>DX99+EA99</f>
        <v>0</v>
      </c>
      <c r="DV99" s="23">
        <f>DY99+EB99</f>
        <v>0</v>
      </c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>
        <f>EJ99+EM99</f>
        <v>102.04082</v>
      </c>
      <c r="EH99" s="23">
        <f>EK99+EN99</f>
        <v>102.04082</v>
      </c>
      <c r="EI99" s="23">
        <f>EH99/EG99*100</f>
        <v>100</v>
      </c>
      <c r="EJ99" s="23">
        <v>100</v>
      </c>
      <c r="EK99" s="23">
        <v>100</v>
      </c>
      <c r="EL99" s="23">
        <f>EK99/EJ99*100</f>
        <v>100</v>
      </c>
      <c r="EM99" s="23">
        <v>2.0408200000000001</v>
      </c>
      <c r="EN99" s="23">
        <v>2.0408200000000001</v>
      </c>
      <c r="EO99" s="23">
        <f>EN99/EM99*100</f>
        <v>100</v>
      </c>
      <c r="EP99" s="23">
        <v>118505.71400000001</v>
      </c>
      <c r="EQ99" s="23">
        <v>33631.051200000002</v>
      </c>
      <c r="ER99" s="23">
        <f>EQ99/EP99*100</f>
        <v>28.379265492632697</v>
      </c>
      <c r="ES99" s="23"/>
      <c r="ET99" s="23"/>
      <c r="EU99" s="23"/>
      <c r="EV99" s="23"/>
      <c r="EW99" s="23"/>
      <c r="EX99" s="23"/>
      <c r="EY99" s="23">
        <v>146.15006</v>
      </c>
      <c r="EZ99" s="23">
        <v>146.15006</v>
      </c>
      <c r="FA99" s="23">
        <f>EZ99/EY99*100</f>
        <v>100</v>
      </c>
      <c r="FB99" s="23">
        <v>15423.6495</v>
      </c>
      <c r="FC99" s="23">
        <v>7483.2923700000001</v>
      </c>
      <c r="FD99" s="23">
        <f>FC99/FB99*100</f>
        <v>48.51829892788993</v>
      </c>
      <c r="FE99" s="23">
        <v>4732.9932099999996</v>
      </c>
      <c r="FF99" s="23">
        <v>1420.3291099999999</v>
      </c>
      <c r="FG99" s="23">
        <f>FF99/FE99*100</f>
        <v>30.009109394010729</v>
      </c>
      <c r="FH99" s="23"/>
      <c r="FI99" s="23"/>
      <c r="FJ99" s="23"/>
      <c r="FK99" s="23">
        <v>33610.106630000002</v>
      </c>
      <c r="FL99" s="23">
        <v>917.72955000000002</v>
      </c>
      <c r="FM99" s="23">
        <f t="shared" si="908"/>
        <v>2.7305166273434103</v>
      </c>
      <c r="FN99" s="23"/>
      <c r="FO99" s="23"/>
      <c r="FP99" s="23"/>
      <c r="FQ99" s="23"/>
      <c r="FR99" s="23"/>
      <c r="FS99" s="23"/>
      <c r="FT99" s="23"/>
      <c r="FU99" s="23"/>
      <c r="FV99" s="23"/>
      <c r="FW99" s="23">
        <v>1259.874</v>
      </c>
      <c r="FX99" s="23">
        <v>1030.92019</v>
      </c>
      <c r="FY99" s="23">
        <f t="shared" si="913"/>
        <v>81.827245422955002</v>
      </c>
      <c r="FZ99" s="23">
        <f>1672.24109-128.11785</f>
        <v>1544.1232399999999</v>
      </c>
      <c r="GA99" s="23">
        <v>1543.6831500000001</v>
      </c>
      <c r="GB99" s="23">
        <f t="shared" si="915"/>
        <v>99.971499036566541</v>
      </c>
      <c r="GC99" s="23">
        <v>3137.4953599999999</v>
      </c>
      <c r="GD99" s="23"/>
      <c r="GE99" s="23">
        <f t="shared" si="917"/>
        <v>0</v>
      </c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>
        <f>GX99+HA99</f>
        <v>0</v>
      </c>
      <c r="GV99" s="23"/>
      <c r="GW99" s="23"/>
      <c r="GX99" s="23"/>
      <c r="GY99" s="23"/>
      <c r="GZ99" s="23"/>
      <c r="HA99" s="23"/>
      <c r="HB99" s="23"/>
      <c r="HC99" s="23"/>
    </row>
    <row r="100" spans="1:211" s="61" customFormat="1">
      <c r="A100" s="22" t="s">
        <v>192</v>
      </c>
      <c r="B100" s="24">
        <f>SUM(B101:B109)</f>
        <v>18413.940380000004</v>
      </c>
      <c r="C100" s="24">
        <f t="shared" ref="B100:C100" si="926">SUM(C101:C109)</f>
        <v>0</v>
      </c>
      <c r="D100" s="24">
        <f t="shared" si="878"/>
        <v>0</v>
      </c>
      <c r="E100" s="24">
        <f>SUM(E101:E109)</f>
        <v>0</v>
      </c>
      <c r="F100" s="24">
        <f>SUM(F101:F109)</f>
        <v>0</v>
      </c>
      <c r="G100" s="23"/>
      <c r="H100" s="24">
        <f t="shared" ref="H100:I100" si="927">SUM(H101:H109)</f>
        <v>0</v>
      </c>
      <c r="I100" s="24">
        <f t="shared" si="927"/>
        <v>0</v>
      </c>
      <c r="J100" s="23"/>
      <c r="K100" s="24">
        <f t="shared" ref="K100:L100" si="928">SUM(K101:K109)</f>
        <v>0</v>
      </c>
      <c r="L100" s="24">
        <f t="shared" si="928"/>
        <v>0</v>
      </c>
      <c r="M100" s="23"/>
      <c r="N100" s="24">
        <f t="shared" ref="N100:O100" si="929">SUM(N101:N109)</f>
        <v>0</v>
      </c>
      <c r="O100" s="24">
        <f t="shared" si="929"/>
        <v>0</v>
      </c>
      <c r="P100" s="23"/>
      <c r="Q100" s="24">
        <f t="shared" ref="Q100:R100" si="930">SUM(Q101:Q109)</f>
        <v>0</v>
      </c>
      <c r="R100" s="24">
        <f t="shared" si="930"/>
        <v>0</v>
      </c>
      <c r="S100" s="23"/>
      <c r="T100" s="24">
        <f t="shared" ref="T100:U100" si="931">SUM(T101:T109)</f>
        <v>0</v>
      </c>
      <c r="U100" s="24">
        <f t="shared" si="931"/>
        <v>0</v>
      </c>
      <c r="V100" s="23"/>
      <c r="W100" s="24">
        <f t="shared" ref="W100:X100" si="932">SUM(W101:W109)</f>
        <v>0</v>
      </c>
      <c r="X100" s="24">
        <f t="shared" si="932"/>
        <v>0</v>
      </c>
      <c r="Y100" s="23"/>
      <c r="Z100" s="24">
        <f t="shared" ref="Z100:AA100" si="933">SUM(Z101:Z109)</f>
        <v>0</v>
      </c>
      <c r="AA100" s="24">
        <f t="shared" si="933"/>
        <v>0</v>
      </c>
      <c r="AB100" s="23"/>
      <c r="AC100" s="24">
        <f t="shared" ref="AC100:AD100" si="934">SUM(AC101:AC109)</f>
        <v>0</v>
      </c>
      <c r="AD100" s="24">
        <f t="shared" si="934"/>
        <v>0</v>
      </c>
      <c r="AE100" s="23"/>
      <c r="AF100" s="24">
        <f t="shared" ref="AF100:AG100" si="935">SUM(AF101:AF109)</f>
        <v>0</v>
      </c>
      <c r="AG100" s="24">
        <f t="shared" si="935"/>
        <v>0</v>
      </c>
      <c r="AH100" s="23"/>
      <c r="AI100" s="24">
        <f t="shared" ref="AI100:AJ100" si="936">SUM(AI101:AI109)</f>
        <v>0</v>
      </c>
      <c r="AJ100" s="24">
        <f t="shared" si="936"/>
        <v>0</v>
      </c>
      <c r="AK100" s="23"/>
      <c r="AL100" s="24">
        <f t="shared" ref="AL100:AM100" si="937">SUM(AL101:AL109)</f>
        <v>0</v>
      </c>
      <c r="AM100" s="24">
        <f t="shared" si="937"/>
        <v>0</v>
      </c>
      <c r="AN100" s="23"/>
      <c r="AO100" s="24">
        <f t="shared" ref="AO100:AP100" si="938">SUM(AO101:AO109)</f>
        <v>0</v>
      </c>
      <c r="AP100" s="24">
        <f t="shared" si="938"/>
        <v>0</v>
      </c>
      <c r="AQ100" s="23"/>
      <c r="AR100" s="24">
        <f t="shared" ref="AR100:AS100" si="939">SUM(AR101:AR109)</f>
        <v>0</v>
      </c>
      <c r="AS100" s="24">
        <f t="shared" si="939"/>
        <v>0</v>
      </c>
      <c r="AT100" s="23"/>
      <c r="AU100" s="24">
        <f t="shared" ref="AU100:AV100" si="940">SUM(AU101:AU109)</f>
        <v>0</v>
      </c>
      <c r="AV100" s="24">
        <f t="shared" si="940"/>
        <v>0</v>
      </c>
      <c r="AW100" s="23"/>
      <c r="AX100" s="24">
        <f t="shared" ref="AX100:AY100" si="941">SUM(AX101:AX109)</f>
        <v>3415.8892900000001</v>
      </c>
      <c r="AY100" s="24">
        <f t="shared" si="941"/>
        <v>0</v>
      </c>
      <c r="AZ100" s="24">
        <f t="shared" ref="AZ100" si="942">AY100/AX100*100</f>
        <v>0</v>
      </c>
      <c r="BA100" s="24">
        <f t="shared" ref="BA100:BB100" si="943">SUM(BA101:BA109)</f>
        <v>3347.5714899999998</v>
      </c>
      <c r="BB100" s="24">
        <f t="shared" si="943"/>
        <v>0</v>
      </c>
      <c r="BC100" s="24">
        <f t="shared" ref="BC100" si="944">BB100/BA100*100</f>
        <v>0</v>
      </c>
      <c r="BD100" s="24">
        <f t="shared" ref="BD100:BE100" si="945">SUM(BD101:BD109)</f>
        <v>68.317800000000005</v>
      </c>
      <c r="BE100" s="24">
        <f t="shared" si="945"/>
        <v>0</v>
      </c>
      <c r="BF100" s="24">
        <f t="shared" ref="BF100:BF104" si="946">BE100/BD100*100</f>
        <v>0</v>
      </c>
      <c r="BG100" s="24">
        <f t="shared" ref="BG100:BH100" si="947">SUM(BG101:BG109)</f>
        <v>0</v>
      </c>
      <c r="BH100" s="24">
        <f t="shared" si="947"/>
        <v>0</v>
      </c>
      <c r="BI100" s="24"/>
      <c r="BJ100" s="24">
        <f t="shared" ref="BJ100:BK100" si="948">SUM(BJ101:BJ109)</f>
        <v>1786.17309</v>
      </c>
      <c r="BK100" s="24">
        <f t="shared" si="948"/>
        <v>0</v>
      </c>
      <c r="BL100" s="24">
        <f t="shared" ref="BL100" si="949">BK100/BJ100*100</f>
        <v>0</v>
      </c>
      <c r="BM100" s="24">
        <f t="shared" ref="BM100" si="950">SUM(BM101:BM109)</f>
        <v>854.97308999999996</v>
      </c>
      <c r="BN100" s="24">
        <f t="shared" ref="BN100" si="951">SUM(BN101:BN109)</f>
        <v>0</v>
      </c>
      <c r="BO100" s="24">
        <f t="shared" ref="BO100" si="952">BN100/BM100*100</f>
        <v>0</v>
      </c>
      <c r="BP100" s="24">
        <f t="shared" ref="BP100:BQ100" si="953">SUM(BP101:BP109)</f>
        <v>931.2</v>
      </c>
      <c r="BQ100" s="24">
        <f t="shared" si="953"/>
        <v>0</v>
      </c>
      <c r="BR100" s="24">
        <f>BQ100/BP100*100</f>
        <v>0</v>
      </c>
      <c r="BS100" s="24">
        <f t="shared" ref="BS100:BT100" si="954">SUM(BS101:BS109)</f>
        <v>0</v>
      </c>
      <c r="BT100" s="24">
        <f t="shared" si="954"/>
        <v>0</v>
      </c>
      <c r="BU100" s="24"/>
      <c r="BV100" s="24">
        <f t="shared" ref="BV100:BW100" si="955">SUM(BV101:BV109)</f>
        <v>0</v>
      </c>
      <c r="BW100" s="24">
        <f t="shared" si="955"/>
        <v>0</v>
      </c>
      <c r="BX100" s="23"/>
      <c r="BY100" s="24">
        <f t="shared" ref="BY100:BZ100" si="956">SUM(BY101:BY109)</f>
        <v>0</v>
      </c>
      <c r="BZ100" s="24">
        <f t="shared" si="956"/>
        <v>0</v>
      </c>
      <c r="CA100" s="24"/>
      <c r="CB100" s="24">
        <f t="shared" ref="CB100:CC100" si="957">SUM(CB101:CB109)</f>
        <v>0</v>
      </c>
      <c r="CC100" s="24">
        <f t="shared" si="957"/>
        <v>0</v>
      </c>
      <c r="CD100" s="24"/>
      <c r="CE100" s="24">
        <f t="shared" ref="CE100:CF100" si="958">SUM(CE101:CE109)</f>
        <v>0</v>
      </c>
      <c r="CF100" s="24">
        <f t="shared" si="958"/>
        <v>0</v>
      </c>
      <c r="CG100" s="24"/>
      <c r="CH100" s="24">
        <f t="shared" ref="CH100:CI100" si="959">SUM(CH101:CH109)</f>
        <v>0</v>
      </c>
      <c r="CI100" s="24">
        <f t="shared" si="959"/>
        <v>0</v>
      </c>
      <c r="CJ100" s="24"/>
      <c r="CK100" s="24">
        <f t="shared" ref="CK100:CL100" si="960">SUM(CK101:CK109)</f>
        <v>0</v>
      </c>
      <c r="CL100" s="24">
        <f t="shared" si="960"/>
        <v>0</v>
      </c>
      <c r="CM100" s="24"/>
      <c r="CN100" s="24">
        <f t="shared" ref="CN100" si="961">SUM(CN101:CN109)</f>
        <v>0</v>
      </c>
      <c r="CO100" s="24">
        <v>0</v>
      </c>
      <c r="CP100" s="24"/>
      <c r="CQ100" s="24">
        <f t="shared" ref="CQ100:CR100" si="962">SUM(CQ101:CQ109)</f>
        <v>0</v>
      </c>
      <c r="CR100" s="24">
        <f t="shared" si="962"/>
        <v>0</v>
      </c>
      <c r="CS100" s="24"/>
      <c r="CT100" s="24">
        <f t="shared" ref="CT100:CU100" si="963">SUM(CT101:CT109)</f>
        <v>0</v>
      </c>
      <c r="CU100" s="24">
        <f t="shared" si="963"/>
        <v>0</v>
      </c>
      <c r="CV100" s="24"/>
      <c r="CW100" s="24">
        <f t="shared" ref="CW100:CX100" si="964">SUM(CW101:CW109)</f>
        <v>0</v>
      </c>
      <c r="CX100" s="24">
        <f t="shared" si="964"/>
        <v>0</v>
      </c>
      <c r="CY100" s="24"/>
      <c r="CZ100" s="24">
        <f t="shared" ref="CZ100:DA100" si="965">SUM(CZ101:CZ109)</f>
        <v>0</v>
      </c>
      <c r="DA100" s="24">
        <f t="shared" si="965"/>
        <v>0</v>
      </c>
      <c r="DB100" s="24"/>
      <c r="DC100" s="24">
        <f t="shared" ref="DC100:DD100" si="966">SUM(DC101:DC109)</f>
        <v>0</v>
      </c>
      <c r="DD100" s="24">
        <f t="shared" si="966"/>
        <v>0</v>
      </c>
      <c r="DE100" s="24"/>
      <c r="DF100" s="24">
        <f t="shared" ref="DF100:DG100" si="967">SUM(DF101:DF109)</f>
        <v>0</v>
      </c>
      <c r="DG100" s="24">
        <f t="shared" si="967"/>
        <v>0</v>
      </c>
      <c r="DH100" s="24"/>
      <c r="DI100" s="24">
        <f t="shared" ref="DI100:DJ100" si="968">SUM(DI101:DI109)</f>
        <v>0</v>
      </c>
      <c r="DJ100" s="24">
        <f t="shared" si="968"/>
        <v>0</v>
      </c>
      <c r="DK100" s="24"/>
      <c r="DL100" s="24">
        <f t="shared" ref="DL100:DM100" si="969">SUM(DL101:DL109)</f>
        <v>0</v>
      </c>
      <c r="DM100" s="24">
        <f t="shared" si="969"/>
        <v>0</v>
      </c>
      <c r="DN100" s="24"/>
      <c r="DO100" s="24">
        <f t="shared" ref="DO100:DP100" si="970">SUM(DO101:DO109)</f>
        <v>13211.878000000001</v>
      </c>
      <c r="DP100" s="24">
        <f t="shared" si="970"/>
        <v>0</v>
      </c>
      <c r="DQ100" s="24">
        <f t="shared" ref="DQ100" si="971">DP100/DO100*100</f>
        <v>0</v>
      </c>
      <c r="DR100" s="24">
        <f t="shared" ref="DR100:DS100" si="972">SUM(DR101:DR109)</f>
        <v>0</v>
      </c>
      <c r="DS100" s="24">
        <f t="shared" si="972"/>
        <v>0</v>
      </c>
      <c r="DT100" s="24"/>
      <c r="DU100" s="24">
        <f t="shared" ref="DU100:DV100" si="973">SUM(DU101:DU109)</f>
        <v>0</v>
      </c>
      <c r="DV100" s="24">
        <f t="shared" si="973"/>
        <v>0</v>
      </c>
      <c r="DW100" s="24"/>
      <c r="DX100" s="24">
        <f t="shared" ref="DX100:DY100" si="974">SUM(DX101:DX109)</f>
        <v>0</v>
      </c>
      <c r="DY100" s="24">
        <f t="shared" si="974"/>
        <v>0</v>
      </c>
      <c r="DZ100" s="24"/>
      <c r="EA100" s="24">
        <f t="shared" ref="EA100:EB100" si="975">SUM(EA101:EA109)</f>
        <v>0</v>
      </c>
      <c r="EB100" s="24">
        <f t="shared" si="975"/>
        <v>0</v>
      </c>
      <c r="EC100" s="24"/>
      <c r="ED100" s="24">
        <f t="shared" ref="ED100" si="976">ED101+ED102</f>
        <v>0</v>
      </c>
      <c r="EE100" s="24"/>
      <c r="EF100" s="23"/>
      <c r="EG100" s="24">
        <f t="shared" ref="EG100:EH100" si="977">EG101+EG102</f>
        <v>0</v>
      </c>
      <c r="EH100" s="24">
        <f t="shared" si="977"/>
        <v>0</v>
      </c>
      <c r="EI100" s="23"/>
      <c r="EJ100" s="24">
        <f t="shared" ref="EJ100:EK100" si="978">EJ101+EJ102</f>
        <v>0</v>
      </c>
      <c r="EK100" s="24">
        <f t="shared" si="978"/>
        <v>0</v>
      </c>
      <c r="EL100" s="23"/>
      <c r="EM100" s="24">
        <f t="shared" ref="EM100:EN100" si="979">EM101+EM102</f>
        <v>0</v>
      </c>
      <c r="EN100" s="24">
        <f t="shared" si="979"/>
        <v>0</v>
      </c>
      <c r="EO100" s="24"/>
      <c r="EP100" s="24">
        <f t="shared" ref="EP100:EQ100" si="980">SUM(EP101:EP109)</f>
        <v>0</v>
      </c>
      <c r="EQ100" s="24">
        <f t="shared" si="980"/>
        <v>0</v>
      </c>
      <c r="ER100" s="24"/>
      <c r="ES100" s="24">
        <f t="shared" ref="ES100:ET100" si="981">SUM(ES101:ES109)</f>
        <v>0</v>
      </c>
      <c r="ET100" s="24">
        <f t="shared" si="981"/>
        <v>0</v>
      </c>
      <c r="EU100" s="24"/>
      <c r="EV100" s="24">
        <f t="shared" ref="EV100:EW100" si="982">SUM(EV101:EV109)</f>
        <v>0</v>
      </c>
      <c r="EW100" s="24">
        <f t="shared" si="982"/>
        <v>0</v>
      </c>
      <c r="EX100" s="24"/>
      <c r="EY100" s="24">
        <f t="shared" ref="EY100:EZ100" si="983">SUM(EY101:EY109)</f>
        <v>0</v>
      </c>
      <c r="EZ100" s="24">
        <f t="shared" si="983"/>
        <v>0</v>
      </c>
      <c r="FA100" s="24"/>
      <c r="FB100" s="24">
        <f t="shared" ref="FB100:FC100" si="984">SUM(FB101:FB109)</f>
        <v>0</v>
      </c>
      <c r="FC100" s="24">
        <f t="shared" si="984"/>
        <v>0</v>
      </c>
      <c r="FD100" s="24"/>
      <c r="FE100" s="24">
        <f t="shared" ref="FE100:FF100" si="985">SUM(FE101:FE109)</f>
        <v>0</v>
      </c>
      <c r="FF100" s="24">
        <f t="shared" si="985"/>
        <v>0</v>
      </c>
      <c r="FG100" s="24"/>
      <c r="FH100" s="24">
        <f t="shared" ref="FH100:FI100" si="986">SUM(FH101:FH109)</f>
        <v>0</v>
      </c>
      <c r="FI100" s="24">
        <f t="shared" si="986"/>
        <v>0</v>
      </c>
      <c r="FJ100" s="24"/>
      <c r="FK100" s="24">
        <f t="shared" ref="FK100:FL100" si="987">SUM(FK101:FK109)</f>
        <v>0</v>
      </c>
      <c r="FL100" s="24">
        <f t="shared" si="987"/>
        <v>0</v>
      </c>
      <c r="FM100" s="24"/>
      <c r="FN100" s="24">
        <f t="shared" ref="FN100:FO100" si="988">SUM(FN101:FN109)</f>
        <v>0</v>
      </c>
      <c r="FO100" s="24">
        <f t="shared" si="988"/>
        <v>0</v>
      </c>
      <c r="FP100" s="24"/>
      <c r="FQ100" s="24">
        <f t="shared" ref="FQ100:FR100" si="989">SUM(FQ101:FQ109)</f>
        <v>0</v>
      </c>
      <c r="FR100" s="24">
        <f t="shared" si="989"/>
        <v>0</v>
      </c>
      <c r="FS100" s="24"/>
      <c r="FT100" s="24">
        <f t="shared" ref="FT100:FU100" si="990">SUM(FT101:FT109)</f>
        <v>0</v>
      </c>
      <c r="FU100" s="24">
        <f t="shared" si="990"/>
        <v>0</v>
      </c>
      <c r="FV100" s="24"/>
      <c r="FW100" s="24">
        <f t="shared" ref="FW100:FX100" si="991">SUM(FW101:FW109)</f>
        <v>0</v>
      </c>
      <c r="FX100" s="24">
        <f t="shared" si="991"/>
        <v>0</v>
      </c>
      <c r="FY100" s="24"/>
      <c r="FZ100" s="24">
        <f t="shared" ref="FZ100:GA100" si="992">SUM(FZ101:FZ109)</f>
        <v>0</v>
      </c>
      <c r="GA100" s="24">
        <f t="shared" si="992"/>
        <v>0</v>
      </c>
      <c r="GB100" s="24"/>
      <c r="GC100" s="24">
        <f t="shared" ref="GC100:GD100" si="993">SUM(GC101:GC109)</f>
        <v>0</v>
      </c>
      <c r="GD100" s="24">
        <f t="shared" si="993"/>
        <v>0</v>
      </c>
      <c r="GE100" s="24"/>
      <c r="GF100" s="24">
        <f t="shared" ref="GF100:GG100" si="994">SUM(GF101:GF109)</f>
        <v>0</v>
      </c>
      <c r="GG100" s="24">
        <f t="shared" si="994"/>
        <v>0</v>
      </c>
      <c r="GH100" s="24"/>
      <c r="GI100" s="24">
        <f t="shared" ref="GI100:GJ100" si="995">SUM(GI101:GI109)</f>
        <v>0</v>
      </c>
      <c r="GJ100" s="24">
        <f t="shared" si="995"/>
        <v>0</v>
      </c>
      <c r="GK100" s="24"/>
      <c r="GL100" s="24">
        <f t="shared" ref="GL100:GM100" si="996">SUM(GL101:GL109)</f>
        <v>0</v>
      </c>
      <c r="GM100" s="24">
        <f t="shared" si="996"/>
        <v>0</v>
      </c>
      <c r="GN100" s="24"/>
      <c r="GO100" s="24">
        <f t="shared" ref="GO100:GP100" si="997">SUM(GO101:GO109)</f>
        <v>0</v>
      </c>
      <c r="GP100" s="24">
        <f t="shared" si="997"/>
        <v>0</v>
      </c>
      <c r="GQ100" s="24"/>
      <c r="GR100" s="24">
        <f t="shared" ref="GR100:GS100" si="998">SUM(GR101:GR109)</f>
        <v>0</v>
      </c>
      <c r="GS100" s="24">
        <f t="shared" si="998"/>
        <v>0</v>
      </c>
      <c r="GT100" s="24"/>
      <c r="GU100" s="24">
        <f t="shared" ref="GU100:GV100" si="999">SUM(GU101:GU109)</f>
        <v>0</v>
      </c>
      <c r="GV100" s="24">
        <f t="shared" si="999"/>
        <v>0</v>
      </c>
      <c r="GW100" s="24"/>
      <c r="GX100" s="24">
        <f t="shared" ref="GX100:GY100" si="1000">GX101+GX102</f>
        <v>0</v>
      </c>
      <c r="GY100" s="24">
        <f t="shared" si="1000"/>
        <v>0</v>
      </c>
      <c r="GZ100" s="23"/>
      <c r="HA100" s="24">
        <f t="shared" ref="HA100:HB100" si="1001">HA101+HA102</f>
        <v>0</v>
      </c>
      <c r="HB100" s="24">
        <f t="shared" si="1001"/>
        <v>0</v>
      </c>
      <c r="HC100" s="24"/>
    </row>
    <row r="101" spans="1:211">
      <c r="A101" s="20" t="s">
        <v>44</v>
      </c>
      <c r="B101" s="23">
        <f t="shared" ref="B101:B109" si="1002">E101+N101+Q101+T101+AC101+AL101+AO101+AX101+BG101+BJ101+BS101+CB101+CK101+CT101+DC101+DL101+DO101+DR101+DU101+ED101+EG101+EP101+ES101+EV101+EY101+FB101+FE101+FH101+FK101+FN101+FQ101+FT101+FW101+FZ101+GC101+GF101+GI101+GL101+GO101+GU101+GR101</f>
        <v>15277.066290000001</v>
      </c>
      <c r="C101" s="23">
        <f t="shared" ref="C101:C109" si="1003">F101+O101+R101+U101+AD101+AM101+AP101+AY101+BH101+BK101+BT101+CC101+CL101+CU101+DD101+DM101+DP101+DS101+DV101+EE101+EH101+EQ101+ET101+EW101+EZ101+FC101+FF101+FI101+FL101+FO101+FR101+FU101+FX101+GA101+GD101+GG101+GJ101+GM101+GP101+GV101+GS101</f>
        <v>0</v>
      </c>
      <c r="D101" s="23">
        <f t="shared" si="878"/>
        <v>0</v>
      </c>
      <c r="E101" s="23">
        <f t="shared" ref="E101:F109" si="1004">H101+K101</f>
        <v>0</v>
      </c>
      <c r="F101" s="23">
        <f t="shared" si="1004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f t="shared" ref="T101:U109" si="1005">W101+Z101</f>
        <v>0</v>
      </c>
      <c r="U101" s="23">
        <f t="shared" si="1005"/>
        <v>0</v>
      </c>
      <c r="V101" s="23"/>
      <c r="W101" s="23"/>
      <c r="X101" s="23"/>
      <c r="Y101" s="23"/>
      <c r="Z101" s="23"/>
      <c r="AA101" s="23"/>
      <c r="AB101" s="23"/>
      <c r="AC101" s="23">
        <f t="shared" ref="AC101:AD109" si="1006">AF101+AI101</f>
        <v>0</v>
      </c>
      <c r="AD101" s="23">
        <f t="shared" si="1006"/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>
        <f t="shared" ref="AO101:AP109" si="1007">AR101+AU101</f>
        <v>0</v>
      </c>
      <c r="AP101" s="23">
        <f t="shared" si="1007"/>
        <v>0</v>
      </c>
      <c r="AQ101" s="23"/>
      <c r="AR101" s="23"/>
      <c r="AS101" s="23"/>
      <c r="AT101" s="23"/>
      <c r="AU101" s="23"/>
      <c r="AV101" s="23"/>
      <c r="AW101" s="23"/>
      <c r="AX101" s="23">
        <f t="shared" ref="AX101:AY104" si="1008">BA101+BD101</f>
        <v>3265.1882900000001</v>
      </c>
      <c r="AY101" s="23">
        <f t="shared" si="1008"/>
        <v>0</v>
      </c>
      <c r="AZ101" s="23">
        <f>AY101/AX101*100</f>
        <v>0</v>
      </c>
      <c r="BA101" s="23">
        <v>3199.8845099999999</v>
      </c>
      <c r="BB101" s="23">
        <v>0</v>
      </c>
      <c r="BC101" s="23">
        <f>BB101/BA101*100</f>
        <v>0</v>
      </c>
      <c r="BD101" s="23">
        <v>65.303780000000003</v>
      </c>
      <c r="BE101" s="23">
        <v>0</v>
      </c>
      <c r="BF101" s="23">
        <f t="shared" si="946"/>
        <v>0</v>
      </c>
      <c r="BG101" s="23"/>
      <c r="BH101" s="23"/>
      <c r="BI101" s="23"/>
      <c r="BJ101" s="23">
        <f t="shared" ref="BJ101:BK109" si="1009">BM101+BP101</f>
        <v>0</v>
      </c>
      <c r="BK101" s="23"/>
      <c r="BL101" s="23"/>
      <c r="BM101" s="23"/>
      <c r="BN101" s="23"/>
      <c r="BO101" s="23"/>
      <c r="BP101" s="23"/>
      <c r="BQ101" s="23"/>
      <c r="BR101" s="23"/>
      <c r="BS101" s="23">
        <f t="shared" ref="BS101:BT108" si="1010">BV101+BY101</f>
        <v>0</v>
      </c>
      <c r="BT101" s="23">
        <f t="shared" si="1010"/>
        <v>0</v>
      </c>
      <c r="BU101" s="23"/>
      <c r="BV101" s="23"/>
      <c r="BW101" s="23"/>
      <c r="BX101" s="23"/>
      <c r="BY101" s="23"/>
      <c r="BZ101" s="23"/>
      <c r="CA101" s="23"/>
      <c r="CB101" s="23">
        <f t="shared" ref="CB101:CC109" si="1011">CE101+CH101</f>
        <v>0</v>
      </c>
      <c r="CC101" s="23">
        <f t="shared" si="1011"/>
        <v>0</v>
      </c>
      <c r="CD101" s="23"/>
      <c r="CE101" s="23"/>
      <c r="CF101" s="23"/>
      <c r="CG101" s="23"/>
      <c r="CH101" s="23"/>
      <c r="CI101" s="23"/>
      <c r="CJ101" s="23"/>
      <c r="CK101" s="23">
        <f t="shared" ref="CK101:CL109" si="1012">CN101+CQ101</f>
        <v>0</v>
      </c>
      <c r="CL101" s="23">
        <f t="shared" si="1012"/>
        <v>0</v>
      </c>
      <c r="CM101" s="23"/>
      <c r="CN101" s="23"/>
      <c r="CO101" s="23"/>
      <c r="CP101" s="23"/>
      <c r="CQ101" s="23"/>
      <c r="CR101" s="23"/>
      <c r="CS101" s="23"/>
      <c r="CT101" s="23">
        <f t="shared" ref="CT101:CU109" si="1013">CW101+CZ101</f>
        <v>0</v>
      </c>
      <c r="CU101" s="23">
        <f t="shared" si="1013"/>
        <v>0</v>
      </c>
      <c r="CV101" s="23"/>
      <c r="CW101" s="23"/>
      <c r="CX101" s="23"/>
      <c r="CY101" s="23"/>
      <c r="CZ101" s="23"/>
      <c r="DA101" s="23"/>
      <c r="DB101" s="23"/>
      <c r="DC101" s="23">
        <f t="shared" ref="DC101:DD109" si="1014">DF101+DI101</f>
        <v>0</v>
      </c>
      <c r="DD101" s="23">
        <f t="shared" si="1014"/>
        <v>0</v>
      </c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>
        <v>12011.878000000001</v>
      </c>
      <c r="DP101" s="23">
        <v>0</v>
      </c>
      <c r="DQ101" s="23">
        <f>DP101/DO101*100</f>
        <v>0</v>
      </c>
      <c r="DR101" s="23"/>
      <c r="DS101" s="23"/>
      <c r="DT101" s="23"/>
      <c r="DU101" s="23">
        <f t="shared" ref="DU101:DV109" si="1015">DX101+EA101</f>
        <v>0</v>
      </c>
      <c r="DV101" s="23">
        <f t="shared" si="1015"/>
        <v>0</v>
      </c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>
        <f>GX101+HA101</f>
        <v>0</v>
      </c>
      <c r="GV101" s="23"/>
      <c r="GW101" s="23"/>
      <c r="GX101" s="23"/>
      <c r="GY101" s="23"/>
      <c r="GZ101" s="23"/>
      <c r="HA101" s="23"/>
      <c r="HB101" s="23"/>
      <c r="HC101" s="23"/>
    </row>
    <row r="102" spans="1:211">
      <c r="A102" s="20" t="s">
        <v>139</v>
      </c>
      <c r="B102" s="23">
        <f t="shared" si="1002"/>
        <v>0</v>
      </c>
      <c r="C102" s="23">
        <f t="shared" si="1003"/>
        <v>0</v>
      </c>
      <c r="D102" s="23"/>
      <c r="E102" s="23">
        <f t="shared" si="1004"/>
        <v>0</v>
      </c>
      <c r="F102" s="23">
        <f t="shared" si="1004"/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>
        <f t="shared" si="1005"/>
        <v>0</v>
      </c>
      <c r="U102" s="23">
        <f t="shared" si="1005"/>
        <v>0</v>
      </c>
      <c r="V102" s="23"/>
      <c r="W102" s="23"/>
      <c r="X102" s="23"/>
      <c r="Y102" s="23"/>
      <c r="Z102" s="23"/>
      <c r="AA102" s="23"/>
      <c r="AB102" s="23"/>
      <c r="AC102" s="23">
        <f t="shared" si="1006"/>
        <v>0</v>
      </c>
      <c r="AD102" s="23">
        <f t="shared" si="1006"/>
        <v>0</v>
      </c>
      <c r="AE102" s="24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>
        <f t="shared" si="1007"/>
        <v>0</v>
      </c>
      <c r="AP102" s="23">
        <f t="shared" si="1007"/>
        <v>0</v>
      </c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>
        <f t="shared" si="1009"/>
        <v>0</v>
      </c>
      <c r="BK102" s="23"/>
      <c r="BL102" s="23"/>
      <c r="BM102" s="23"/>
      <c r="BN102" s="23"/>
      <c r="BO102" s="23"/>
      <c r="BP102" s="23"/>
      <c r="BQ102" s="23"/>
      <c r="BR102" s="23"/>
      <c r="BS102" s="23">
        <f t="shared" si="1010"/>
        <v>0</v>
      </c>
      <c r="BT102" s="23">
        <f t="shared" si="1010"/>
        <v>0</v>
      </c>
      <c r="BU102" s="23"/>
      <c r="BV102" s="23"/>
      <c r="BW102" s="23"/>
      <c r="BX102" s="23"/>
      <c r="BY102" s="23"/>
      <c r="BZ102" s="23"/>
      <c r="CA102" s="23"/>
      <c r="CB102" s="23">
        <f t="shared" si="1011"/>
        <v>0</v>
      </c>
      <c r="CC102" s="23">
        <f t="shared" si="1011"/>
        <v>0</v>
      </c>
      <c r="CD102" s="23"/>
      <c r="CE102" s="23"/>
      <c r="CF102" s="23"/>
      <c r="CG102" s="23"/>
      <c r="CH102" s="23"/>
      <c r="CI102" s="23"/>
      <c r="CJ102" s="23"/>
      <c r="CK102" s="23">
        <f t="shared" si="1012"/>
        <v>0</v>
      </c>
      <c r="CL102" s="23">
        <f t="shared" si="1012"/>
        <v>0</v>
      </c>
      <c r="CM102" s="23"/>
      <c r="CN102" s="23"/>
      <c r="CO102" s="23"/>
      <c r="CP102" s="23"/>
      <c r="CQ102" s="23"/>
      <c r="CR102" s="23"/>
      <c r="CS102" s="23"/>
      <c r="CT102" s="23">
        <f t="shared" si="1013"/>
        <v>0</v>
      </c>
      <c r="CU102" s="23">
        <f t="shared" si="1013"/>
        <v>0</v>
      </c>
      <c r="CV102" s="23"/>
      <c r="CW102" s="23"/>
      <c r="CX102" s="23"/>
      <c r="CY102" s="23"/>
      <c r="CZ102" s="23"/>
      <c r="DA102" s="23"/>
      <c r="DB102" s="23"/>
      <c r="DC102" s="23">
        <f t="shared" si="1014"/>
        <v>0</v>
      </c>
      <c r="DD102" s="23">
        <f t="shared" si="1014"/>
        <v>0</v>
      </c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>
        <f t="shared" si="1015"/>
        <v>0</v>
      </c>
      <c r="DV102" s="23">
        <f t="shared" si="1015"/>
        <v>0</v>
      </c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>
        <f t="shared" ref="GU102:GU109" si="1016">GX102+HA102</f>
        <v>0</v>
      </c>
      <c r="GV102" s="23"/>
      <c r="GW102" s="23"/>
      <c r="GX102" s="23"/>
      <c r="GY102" s="23"/>
      <c r="GZ102" s="23"/>
      <c r="HA102" s="23"/>
      <c r="HB102" s="23"/>
      <c r="HC102" s="23"/>
    </row>
    <row r="103" spans="1:211">
      <c r="A103" s="20" t="s">
        <v>35</v>
      </c>
      <c r="B103" s="23">
        <f t="shared" si="1002"/>
        <v>970.76</v>
      </c>
      <c r="C103" s="23">
        <f t="shared" si="1003"/>
        <v>0</v>
      </c>
      <c r="D103" s="23">
        <f t="shared" si="878"/>
        <v>0</v>
      </c>
      <c r="E103" s="23">
        <f t="shared" si="1004"/>
        <v>0</v>
      </c>
      <c r="F103" s="23">
        <f t="shared" si="1004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>
        <f t="shared" si="1005"/>
        <v>0</v>
      </c>
      <c r="U103" s="23">
        <f t="shared" si="1005"/>
        <v>0</v>
      </c>
      <c r="V103" s="23"/>
      <c r="W103" s="23"/>
      <c r="X103" s="23"/>
      <c r="Y103" s="23"/>
      <c r="Z103" s="23"/>
      <c r="AA103" s="23"/>
      <c r="AB103" s="23"/>
      <c r="AC103" s="23">
        <f t="shared" si="1006"/>
        <v>0</v>
      </c>
      <c r="AD103" s="23">
        <f t="shared" si="1006"/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>
        <f t="shared" si="1007"/>
        <v>0</v>
      </c>
      <c r="AP103" s="23">
        <f t="shared" si="1007"/>
        <v>0</v>
      </c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>
        <f t="shared" si="1009"/>
        <v>370.76</v>
      </c>
      <c r="BK103" s="23">
        <f>BN103+BQ103</f>
        <v>0</v>
      </c>
      <c r="BL103" s="23">
        <f>BK103/BJ103*100</f>
        <v>0</v>
      </c>
      <c r="BM103" s="23">
        <v>370.76</v>
      </c>
      <c r="BN103" s="23">
        <v>0</v>
      </c>
      <c r="BO103" s="23">
        <f>BN103/BM103*100</f>
        <v>0</v>
      </c>
      <c r="BP103" s="23"/>
      <c r="BQ103" s="23"/>
      <c r="BR103" s="23"/>
      <c r="BS103" s="23">
        <f t="shared" si="1010"/>
        <v>0</v>
      </c>
      <c r="BT103" s="23">
        <f t="shared" si="1010"/>
        <v>0</v>
      </c>
      <c r="BU103" s="23"/>
      <c r="BV103" s="23"/>
      <c r="BW103" s="23"/>
      <c r="BX103" s="23"/>
      <c r="BY103" s="23"/>
      <c r="BZ103" s="23"/>
      <c r="CA103" s="23"/>
      <c r="CB103" s="23">
        <f t="shared" si="1011"/>
        <v>0</v>
      </c>
      <c r="CC103" s="23">
        <f t="shared" si="1011"/>
        <v>0</v>
      </c>
      <c r="CD103" s="23"/>
      <c r="CE103" s="23"/>
      <c r="CF103" s="23"/>
      <c r="CG103" s="23"/>
      <c r="CH103" s="23"/>
      <c r="CI103" s="23"/>
      <c r="CJ103" s="23"/>
      <c r="CK103" s="23">
        <f t="shared" si="1012"/>
        <v>0</v>
      </c>
      <c r="CL103" s="23">
        <f t="shared" si="1012"/>
        <v>0</v>
      </c>
      <c r="CM103" s="23"/>
      <c r="CN103" s="23"/>
      <c r="CO103" s="23"/>
      <c r="CP103" s="23"/>
      <c r="CQ103" s="23"/>
      <c r="CR103" s="23"/>
      <c r="CS103" s="23"/>
      <c r="CT103" s="23">
        <f t="shared" si="1013"/>
        <v>0</v>
      </c>
      <c r="CU103" s="23">
        <f t="shared" si="1013"/>
        <v>0</v>
      </c>
      <c r="CV103" s="23"/>
      <c r="CW103" s="23"/>
      <c r="CX103" s="23"/>
      <c r="CY103" s="23"/>
      <c r="CZ103" s="23"/>
      <c r="DA103" s="23"/>
      <c r="DB103" s="23"/>
      <c r="DC103" s="23">
        <f t="shared" si="1014"/>
        <v>0</v>
      </c>
      <c r="DD103" s="23">
        <f t="shared" si="1014"/>
        <v>0</v>
      </c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>
        <v>600</v>
      </c>
      <c r="DP103" s="23">
        <v>0</v>
      </c>
      <c r="DQ103" s="23">
        <f>DP103/DO103*100</f>
        <v>0</v>
      </c>
      <c r="DR103" s="23"/>
      <c r="DS103" s="23"/>
      <c r="DT103" s="23"/>
      <c r="DU103" s="23">
        <f t="shared" si="1015"/>
        <v>0</v>
      </c>
      <c r="DV103" s="23">
        <f t="shared" si="1015"/>
        <v>0</v>
      </c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>
        <f t="shared" si="1016"/>
        <v>0</v>
      </c>
      <c r="GV103" s="23"/>
      <c r="GW103" s="23"/>
      <c r="GX103" s="23"/>
      <c r="GY103" s="23"/>
      <c r="GZ103" s="23"/>
      <c r="HA103" s="23"/>
      <c r="HB103" s="23"/>
      <c r="HC103" s="23"/>
    </row>
    <row r="104" spans="1:211">
      <c r="A104" s="20" t="s">
        <v>70</v>
      </c>
      <c r="B104" s="23">
        <f t="shared" si="1002"/>
        <v>150.70099999999999</v>
      </c>
      <c r="C104" s="23">
        <f t="shared" si="1003"/>
        <v>0</v>
      </c>
      <c r="D104" s="23">
        <f t="shared" si="878"/>
        <v>0</v>
      </c>
      <c r="E104" s="23">
        <f t="shared" si="1004"/>
        <v>0</v>
      </c>
      <c r="F104" s="23">
        <f t="shared" si="1004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>
        <f t="shared" si="1005"/>
        <v>0</v>
      </c>
      <c r="U104" s="23">
        <f t="shared" si="1005"/>
        <v>0</v>
      </c>
      <c r="V104" s="23"/>
      <c r="W104" s="23"/>
      <c r="X104" s="23"/>
      <c r="Y104" s="23"/>
      <c r="Z104" s="23"/>
      <c r="AA104" s="23"/>
      <c r="AB104" s="23"/>
      <c r="AC104" s="23">
        <f t="shared" si="1006"/>
        <v>0</v>
      </c>
      <c r="AD104" s="23">
        <f t="shared" si="1006"/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>
        <f t="shared" si="1007"/>
        <v>0</v>
      </c>
      <c r="AP104" s="23">
        <f t="shared" si="1007"/>
        <v>0</v>
      </c>
      <c r="AQ104" s="23"/>
      <c r="AR104" s="23"/>
      <c r="AS104" s="23"/>
      <c r="AT104" s="23"/>
      <c r="AU104" s="23"/>
      <c r="AV104" s="23"/>
      <c r="AW104" s="23"/>
      <c r="AX104" s="23">
        <f t="shared" si="1008"/>
        <v>150.70099999999999</v>
      </c>
      <c r="AY104" s="23">
        <f t="shared" si="1008"/>
        <v>0</v>
      </c>
      <c r="AZ104" s="23">
        <f t="shared" ref="AZ104" si="1017">AY104/AX104*100</f>
        <v>0</v>
      </c>
      <c r="BA104" s="23">
        <v>147.68698000000001</v>
      </c>
      <c r="BB104" s="23">
        <v>0</v>
      </c>
      <c r="BC104" s="23">
        <f t="shared" ref="BC104" si="1018">BB104/BA104*100</f>
        <v>0</v>
      </c>
      <c r="BD104" s="23">
        <v>3.0140199999999999</v>
      </c>
      <c r="BE104" s="23">
        <v>0</v>
      </c>
      <c r="BF104" s="23">
        <f t="shared" si="946"/>
        <v>0</v>
      </c>
      <c r="BG104" s="23"/>
      <c r="BH104" s="23"/>
      <c r="BI104" s="23"/>
      <c r="BJ104" s="23">
        <f t="shared" si="1009"/>
        <v>0</v>
      </c>
      <c r="BK104" s="23"/>
      <c r="BL104" s="23"/>
      <c r="BM104" s="23"/>
      <c r="BN104" s="23"/>
      <c r="BO104" s="23"/>
      <c r="BP104" s="23"/>
      <c r="BQ104" s="23"/>
      <c r="BR104" s="23"/>
      <c r="BS104" s="23">
        <f t="shared" si="1010"/>
        <v>0</v>
      </c>
      <c r="BT104" s="23">
        <f t="shared" si="1010"/>
        <v>0</v>
      </c>
      <c r="BU104" s="23"/>
      <c r="BV104" s="23"/>
      <c r="BW104" s="23"/>
      <c r="BX104" s="23"/>
      <c r="BY104" s="23"/>
      <c r="BZ104" s="23"/>
      <c r="CA104" s="23"/>
      <c r="CB104" s="23">
        <f t="shared" si="1011"/>
        <v>0</v>
      </c>
      <c r="CC104" s="23">
        <f t="shared" si="1011"/>
        <v>0</v>
      </c>
      <c r="CD104" s="23"/>
      <c r="CE104" s="23"/>
      <c r="CF104" s="23"/>
      <c r="CG104" s="23"/>
      <c r="CH104" s="23"/>
      <c r="CI104" s="23"/>
      <c r="CJ104" s="23"/>
      <c r="CK104" s="23">
        <f t="shared" si="1012"/>
        <v>0</v>
      </c>
      <c r="CL104" s="23">
        <f t="shared" si="1012"/>
        <v>0</v>
      </c>
      <c r="CM104" s="23"/>
      <c r="CN104" s="23"/>
      <c r="CO104" s="23"/>
      <c r="CP104" s="23"/>
      <c r="CQ104" s="23"/>
      <c r="CR104" s="23"/>
      <c r="CS104" s="23"/>
      <c r="CT104" s="23">
        <f t="shared" si="1013"/>
        <v>0</v>
      </c>
      <c r="CU104" s="23">
        <f t="shared" si="1013"/>
        <v>0</v>
      </c>
      <c r="CV104" s="23"/>
      <c r="CW104" s="23"/>
      <c r="CX104" s="23"/>
      <c r="CY104" s="23"/>
      <c r="CZ104" s="23"/>
      <c r="DA104" s="23"/>
      <c r="DB104" s="23"/>
      <c r="DC104" s="23">
        <f t="shared" si="1014"/>
        <v>0</v>
      </c>
      <c r="DD104" s="23">
        <f t="shared" si="1014"/>
        <v>0</v>
      </c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>
        <f t="shared" si="1015"/>
        <v>0</v>
      </c>
      <c r="DV104" s="23">
        <f t="shared" si="1015"/>
        <v>0</v>
      </c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>
        <f t="shared" si="1016"/>
        <v>0</v>
      </c>
      <c r="GV104" s="23"/>
      <c r="GW104" s="23"/>
      <c r="GX104" s="23"/>
      <c r="GY104" s="23"/>
      <c r="GZ104" s="23"/>
      <c r="HA104" s="23"/>
      <c r="HB104" s="23"/>
      <c r="HC104" s="23"/>
    </row>
    <row r="105" spans="1:211">
      <c r="A105" s="20" t="s">
        <v>97</v>
      </c>
      <c r="B105" s="23">
        <f t="shared" si="1002"/>
        <v>931.2</v>
      </c>
      <c r="C105" s="23">
        <f t="shared" si="1003"/>
        <v>0</v>
      </c>
      <c r="D105" s="23"/>
      <c r="E105" s="23">
        <f t="shared" si="1004"/>
        <v>0</v>
      </c>
      <c r="F105" s="23">
        <f t="shared" si="1004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>
        <f t="shared" si="1005"/>
        <v>0</v>
      </c>
      <c r="U105" s="23">
        <f t="shared" si="1005"/>
        <v>0</v>
      </c>
      <c r="V105" s="23"/>
      <c r="W105" s="23"/>
      <c r="X105" s="23"/>
      <c r="Y105" s="23"/>
      <c r="Z105" s="23"/>
      <c r="AA105" s="23"/>
      <c r="AB105" s="23"/>
      <c r="AC105" s="23">
        <f t="shared" si="1006"/>
        <v>0</v>
      </c>
      <c r="AD105" s="23">
        <f t="shared" si="1006"/>
        <v>0</v>
      </c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>
        <f t="shared" si="1007"/>
        <v>0</v>
      </c>
      <c r="AP105" s="23">
        <f t="shared" si="1007"/>
        <v>0</v>
      </c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>
        <f t="shared" si="1009"/>
        <v>931.2</v>
      </c>
      <c r="BK105" s="23">
        <f t="shared" si="1009"/>
        <v>0</v>
      </c>
      <c r="BL105" s="23">
        <f t="shared" ref="BL105" si="1019">BK105/BJ105*100</f>
        <v>0</v>
      </c>
      <c r="BM105" s="23"/>
      <c r="BN105" s="23"/>
      <c r="BO105" s="23"/>
      <c r="BP105" s="23">
        <v>931.2</v>
      </c>
      <c r="BQ105" s="23">
        <v>0</v>
      </c>
      <c r="BR105" s="23">
        <f>BQ105/BP105*100</f>
        <v>0</v>
      </c>
      <c r="BS105" s="23">
        <f t="shared" si="1010"/>
        <v>0</v>
      </c>
      <c r="BT105" s="23">
        <f t="shared" si="1010"/>
        <v>0</v>
      </c>
      <c r="BU105" s="23"/>
      <c r="BV105" s="23"/>
      <c r="BW105" s="23"/>
      <c r="BX105" s="23"/>
      <c r="BY105" s="23"/>
      <c r="BZ105" s="23"/>
      <c r="CA105" s="23"/>
      <c r="CB105" s="23">
        <f t="shared" si="1011"/>
        <v>0</v>
      </c>
      <c r="CC105" s="23">
        <f t="shared" si="1011"/>
        <v>0</v>
      </c>
      <c r="CD105" s="23"/>
      <c r="CE105" s="23"/>
      <c r="CF105" s="23"/>
      <c r="CG105" s="23"/>
      <c r="CH105" s="23"/>
      <c r="CI105" s="23"/>
      <c r="CJ105" s="23"/>
      <c r="CK105" s="23">
        <f t="shared" si="1012"/>
        <v>0</v>
      </c>
      <c r="CL105" s="23">
        <f t="shared" si="1012"/>
        <v>0</v>
      </c>
      <c r="CM105" s="23"/>
      <c r="CN105" s="23"/>
      <c r="CO105" s="23"/>
      <c r="CP105" s="23"/>
      <c r="CQ105" s="23"/>
      <c r="CR105" s="23"/>
      <c r="CS105" s="23"/>
      <c r="CT105" s="23">
        <f t="shared" si="1013"/>
        <v>0</v>
      </c>
      <c r="CU105" s="23">
        <f t="shared" si="1013"/>
        <v>0</v>
      </c>
      <c r="CV105" s="23"/>
      <c r="CW105" s="23"/>
      <c r="CX105" s="23"/>
      <c r="CY105" s="23"/>
      <c r="CZ105" s="23"/>
      <c r="DA105" s="23"/>
      <c r="DB105" s="23"/>
      <c r="DC105" s="23">
        <f t="shared" si="1014"/>
        <v>0</v>
      </c>
      <c r="DD105" s="23">
        <f t="shared" si="1014"/>
        <v>0</v>
      </c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>
        <f t="shared" si="1015"/>
        <v>0</v>
      </c>
      <c r="DV105" s="23">
        <f t="shared" si="1015"/>
        <v>0</v>
      </c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>
        <f t="shared" si="1016"/>
        <v>0</v>
      </c>
      <c r="GV105" s="23"/>
      <c r="GW105" s="23"/>
      <c r="GX105" s="23"/>
      <c r="GY105" s="23"/>
      <c r="GZ105" s="23"/>
      <c r="HA105" s="23"/>
      <c r="HB105" s="23"/>
      <c r="HC105" s="23"/>
    </row>
    <row r="106" spans="1:211">
      <c r="A106" s="20" t="s">
        <v>71</v>
      </c>
      <c r="B106" s="23">
        <f t="shared" si="1002"/>
        <v>600</v>
      </c>
      <c r="C106" s="23">
        <f t="shared" si="1003"/>
        <v>0</v>
      </c>
      <c r="D106" s="23">
        <f t="shared" si="878"/>
        <v>0</v>
      </c>
      <c r="E106" s="23">
        <f t="shared" si="1004"/>
        <v>0</v>
      </c>
      <c r="F106" s="23">
        <f t="shared" si="1004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f t="shared" si="1005"/>
        <v>0</v>
      </c>
      <c r="U106" s="23">
        <f t="shared" si="1005"/>
        <v>0</v>
      </c>
      <c r="V106" s="23"/>
      <c r="W106" s="23"/>
      <c r="X106" s="23"/>
      <c r="Y106" s="23"/>
      <c r="Z106" s="23"/>
      <c r="AA106" s="23"/>
      <c r="AB106" s="23"/>
      <c r="AC106" s="23">
        <f t="shared" si="1006"/>
        <v>0</v>
      </c>
      <c r="AD106" s="23">
        <f t="shared" si="1006"/>
        <v>0</v>
      </c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>
        <f t="shared" si="1007"/>
        <v>0</v>
      </c>
      <c r="AP106" s="23">
        <f t="shared" si="1007"/>
        <v>0</v>
      </c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>
        <f t="shared" si="1009"/>
        <v>0</v>
      </c>
      <c r="BK106" s="23"/>
      <c r="BL106" s="23"/>
      <c r="BM106" s="23"/>
      <c r="BN106" s="23"/>
      <c r="BO106" s="23"/>
      <c r="BP106" s="23"/>
      <c r="BQ106" s="23"/>
      <c r="BR106" s="23"/>
      <c r="BS106" s="23">
        <f t="shared" si="1010"/>
        <v>0</v>
      </c>
      <c r="BT106" s="23">
        <f t="shared" si="1010"/>
        <v>0</v>
      </c>
      <c r="BU106" s="23"/>
      <c r="BV106" s="23"/>
      <c r="BW106" s="23"/>
      <c r="BX106" s="23"/>
      <c r="BY106" s="23"/>
      <c r="BZ106" s="23"/>
      <c r="CA106" s="23"/>
      <c r="CB106" s="23">
        <f t="shared" si="1011"/>
        <v>0</v>
      </c>
      <c r="CC106" s="23">
        <f t="shared" si="1011"/>
        <v>0</v>
      </c>
      <c r="CD106" s="23"/>
      <c r="CE106" s="23"/>
      <c r="CF106" s="23"/>
      <c r="CG106" s="23"/>
      <c r="CH106" s="23"/>
      <c r="CI106" s="23"/>
      <c r="CJ106" s="23"/>
      <c r="CK106" s="23">
        <f t="shared" si="1012"/>
        <v>0</v>
      </c>
      <c r="CL106" s="23">
        <f t="shared" si="1012"/>
        <v>0</v>
      </c>
      <c r="CM106" s="23"/>
      <c r="CN106" s="23"/>
      <c r="CO106" s="23"/>
      <c r="CP106" s="23"/>
      <c r="CQ106" s="23"/>
      <c r="CR106" s="23"/>
      <c r="CS106" s="23"/>
      <c r="CT106" s="23">
        <f t="shared" si="1013"/>
        <v>0</v>
      </c>
      <c r="CU106" s="23">
        <f t="shared" si="1013"/>
        <v>0</v>
      </c>
      <c r="CV106" s="23"/>
      <c r="CW106" s="23"/>
      <c r="CX106" s="23"/>
      <c r="CY106" s="23"/>
      <c r="CZ106" s="23"/>
      <c r="DA106" s="23"/>
      <c r="DB106" s="23"/>
      <c r="DC106" s="23">
        <f t="shared" si="1014"/>
        <v>0</v>
      </c>
      <c r="DD106" s="23">
        <f t="shared" si="1014"/>
        <v>0</v>
      </c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>
        <v>600</v>
      </c>
      <c r="DP106" s="23">
        <v>0</v>
      </c>
      <c r="DQ106" s="23">
        <f>DP106/DO106*100</f>
        <v>0</v>
      </c>
      <c r="DR106" s="23"/>
      <c r="DS106" s="23"/>
      <c r="DT106" s="23"/>
      <c r="DU106" s="23">
        <f t="shared" si="1015"/>
        <v>0</v>
      </c>
      <c r="DV106" s="23">
        <f t="shared" si="1015"/>
        <v>0</v>
      </c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>
        <f t="shared" si="1016"/>
        <v>0</v>
      </c>
      <c r="GV106" s="23"/>
      <c r="GW106" s="23"/>
      <c r="GX106" s="23"/>
      <c r="GY106" s="23"/>
      <c r="GZ106" s="23"/>
      <c r="HA106" s="23"/>
      <c r="HB106" s="23"/>
      <c r="HC106" s="23"/>
    </row>
    <row r="107" spans="1:211">
      <c r="A107" s="20" t="s">
        <v>72</v>
      </c>
      <c r="B107" s="23">
        <f t="shared" si="1002"/>
        <v>0</v>
      </c>
      <c r="C107" s="23">
        <f t="shared" si="1003"/>
        <v>0</v>
      </c>
      <c r="D107" s="23"/>
      <c r="E107" s="23">
        <f t="shared" si="1004"/>
        <v>0</v>
      </c>
      <c r="F107" s="23">
        <f t="shared" si="1004"/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>
        <f t="shared" si="1005"/>
        <v>0</v>
      </c>
      <c r="U107" s="23">
        <f t="shared" si="1005"/>
        <v>0</v>
      </c>
      <c r="V107" s="23"/>
      <c r="W107" s="23"/>
      <c r="X107" s="23"/>
      <c r="Y107" s="23"/>
      <c r="Z107" s="23"/>
      <c r="AA107" s="23"/>
      <c r="AB107" s="23"/>
      <c r="AC107" s="23">
        <f t="shared" si="1006"/>
        <v>0</v>
      </c>
      <c r="AD107" s="23">
        <f t="shared" si="1006"/>
        <v>0</v>
      </c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>
        <f t="shared" si="1007"/>
        <v>0</v>
      </c>
      <c r="AP107" s="23">
        <f t="shared" si="1007"/>
        <v>0</v>
      </c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>
        <f t="shared" si="1009"/>
        <v>0</v>
      </c>
      <c r="BK107" s="23"/>
      <c r="BL107" s="23"/>
      <c r="BM107" s="23"/>
      <c r="BN107" s="23"/>
      <c r="BO107" s="23"/>
      <c r="BP107" s="23"/>
      <c r="BQ107" s="23"/>
      <c r="BR107" s="23"/>
      <c r="BS107" s="23">
        <f t="shared" si="1010"/>
        <v>0</v>
      </c>
      <c r="BT107" s="23">
        <f t="shared" si="1010"/>
        <v>0</v>
      </c>
      <c r="BU107" s="23"/>
      <c r="BV107" s="23"/>
      <c r="BW107" s="23"/>
      <c r="BX107" s="23"/>
      <c r="BY107" s="23"/>
      <c r="BZ107" s="23"/>
      <c r="CA107" s="23"/>
      <c r="CB107" s="23">
        <f t="shared" si="1011"/>
        <v>0</v>
      </c>
      <c r="CC107" s="23">
        <f t="shared" si="1011"/>
        <v>0</v>
      </c>
      <c r="CD107" s="23"/>
      <c r="CE107" s="23"/>
      <c r="CF107" s="23"/>
      <c r="CG107" s="23"/>
      <c r="CH107" s="23"/>
      <c r="CI107" s="23"/>
      <c r="CJ107" s="23"/>
      <c r="CK107" s="23">
        <f t="shared" si="1012"/>
        <v>0</v>
      </c>
      <c r="CL107" s="23">
        <f t="shared" si="1012"/>
        <v>0</v>
      </c>
      <c r="CM107" s="23"/>
      <c r="CN107" s="23"/>
      <c r="CO107" s="23"/>
      <c r="CP107" s="23"/>
      <c r="CQ107" s="23"/>
      <c r="CR107" s="23"/>
      <c r="CS107" s="23"/>
      <c r="CT107" s="23">
        <f t="shared" si="1013"/>
        <v>0</v>
      </c>
      <c r="CU107" s="23">
        <f t="shared" si="1013"/>
        <v>0</v>
      </c>
      <c r="CV107" s="23"/>
      <c r="CW107" s="23"/>
      <c r="CX107" s="23"/>
      <c r="CY107" s="23"/>
      <c r="CZ107" s="23"/>
      <c r="DA107" s="23"/>
      <c r="DB107" s="23"/>
      <c r="DC107" s="23">
        <f t="shared" si="1014"/>
        <v>0</v>
      </c>
      <c r="DD107" s="23">
        <f t="shared" si="1014"/>
        <v>0</v>
      </c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>
        <f t="shared" si="1015"/>
        <v>0</v>
      </c>
      <c r="DV107" s="23">
        <f t="shared" si="1015"/>
        <v>0</v>
      </c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>
        <f t="shared" si="1016"/>
        <v>0</v>
      </c>
      <c r="GV107" s="23"/>
      <c r="GW107" s="23"/>
      <c r="GX107" s="23"/>
      <c r="GY107" s="23"/>
      <c r="GZ107" s="23"/>
      <c r="HA107" s="23"/>
      <c r="HB107" s="23"/>
      <c r="HC107" s="23"/>
    </row>
    <row r="108" spans="1:211">
      <c r="A108" s="20" t="s">
        <v>86</v>
      </c>
      <c r="B108" s="23">
        <f t="shared" si="1002"/>
        <v>484.21309000000002</v>
      </c>
      <c r="C108" s="23">
        <f t="shared" si="1003"/>
        <v>0</v>
      </c>
      <c r="D108" s="23">
        <f t="shared" si="878"/>
        <v>0</v>
      </c>
      <c r="E108" s="23">
        <f t="shared" si="1004"/>
        <v>0</v>
      </c>
      <c r="F108" s="23">
        <f t="shared" si="1004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f t="shared" si="1005"/>
        <v>0</v>
      </c>
      <c r="U108" s="23">
        <f t="shared" si="1005"/>
        <v>0</v>
      </c>
      <c r="V108" s="23"/>
      <c r="W108" s="23"/>
      <c r="X108" s="23"/>
      <c r="Y108" s="23"/>
      <c r="Z108" s="23"/>
      <c r="AA108" s="23"/>
      <c r="AB108" s="23"/>
      <c r="AC108" s="23">
        <f t="shared" si="1006"/>
        <v>0</v>
      </c>
      <c r="AD108" s="23">
        <f t="shared" si="1006"/>
        <v>0</v>
      </c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>
        <f t="shared" si="1007"/>
        <v>0</v>
      </c>
      <c r="AP108" s="23">
        <f t="shared" si="1007"/>
        <v>0</v>
      </c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>
        <f t="shared" si="1009"/>
        <v>484.21309000000002</v>
      </c>
      <c r="BK108" s="23">
        <f>BN108+BQ108</f>
        <v>0</v>
      </c>
      <c r="BL108" s="23">
        <f>BK108/BJ108*100</f>
        <v>0</v>
      </c>
      <c r="BM108" s="23">
        <v>484.21309000000002</v>
      </c>
      <c r="BN108" s="23">
        <v>0</v>
      </c>
      <c r="BO108" s="23">
        <f>BN108/BM108*100</f>
        <v>0</v>
      </c>
      <c r="BP108" s="23"/>
      <c r="BQ108" s="23"/>
      <c r="BR108" s="23"/>
      <c r="BS108" s="23">
        <f t="shared" si="1010"/>
        <v>0</v>
      </c>
      <c r="BT108" s="23">
        <f t="shared" si="1010"/>
        <v>0</v>
      </c>
      <c r="BU108" s="23"/>
      <c r="BV108" s="23"/>
      <c r="BW108" s="23"/>
      <c r="BX108" s="23"/>
      <c r="BY108" s="23"/>
      <c r="BZ108" s="23"/>
      <c r="CA108" s="23"/>
      <c r="CB108" s="23">
        <f t="shared" si="1011"/>
        <v>0</v>
      </c>
      <c r="CC108" s="23">
        <f t="shared" si="1011"/>
        <v>0</v>
      </c>
      <c r="CD108" s="23"/>
      <c r="CE108" s="23"/>
      <c r="CF108" s="23"/>
      <c r="CG108" s="23"/>
      <c r="CH108" s="23"/>
      <c r="CI108" s="23"/>
      <c r="CJ108" s="23"/>
      <c r="CK108" s="23">
        <f t="shared" si="1012"/>
        <v>0</v>
      </c>
      <c r="CL108" s="23">
        <f t="shared" si="1012"/>
        <v>0</v>
      </c>
      <c r="CM108" s="23"/>
      <c r="CN108" s="23"/>
      <c r="CO108" s="23"/>
      <c r="CP108" s="23"/>
      <c r="CQ108" s="23"/>
      <c r="CR108" s="23"/>
      <c r="CS108" s="23"/>
      <c r="CT108" s="23">
        <f t="shared" si="1013"/>
        <v>0</v>
      </c>
      <c r="CU108" s="23">
        <f t="shared" si="1013"/>
        <v>0</v>
      </c>
      <c r="CV108" s="23"/>
      <c r="CW108" s="23"/>
      <c r="CX108" s="23"/>
      <c r="CY108" s="23"/>
      <c r="CZ108" s="23"/>
      <c r="DA108" s="23"/>
      <c r="DB108" s="23"/>
      <c r="DC108" s="23">
        <f t="shared" si="1014"/>
        <v>0</v>
      </c>
      <c r="DD108" s="23">
        <f t="shared" si="1014"/>
        <v>0</v>
      </c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>
        <f t="shared" si="1015"/>
        <v>0</v>
      </c>
      <c r="DV108" s="23">
        <f t="shared" si="1015"/>
        <v>0</v>
      </c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>
        <f t="shared" si="1016"/>
        <v>0</v>
      </c>
      <c r="GV108" s="23"/>
      <c r="GW108" s="23"/>
      <c r="GX108" s="23"/>
      <c r="GY108" s="23"/>
      <c r="GZ108" s="23"/>
      <c r="HA108" s="23"/>
      <c r="HB108" s="23"/>
      <c r="HC108" s="23"/>
    </row>
    <row r="109" spans="1:211">
      <c r="A109" s="20" t="s">
        <v>142</v>
      </c>
      <c r="B109" s="23">
        <f t="shared" si="1002"/>
        <v>0</v>
      </c>
      <c r="C109" s="23">
        <f t="shared" si="1003"/>
        <v>0</v>
      </c>
      <c r="D109" s="23"/>
      <c r="E109" s="23">
        <f t="shared" si="1004"/>
        <v>0</v>
      </c>
      <c r="F109" s="23">
        <f t="shared" si="1004"/>
        <v>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>
        <f t="shared" si="1005"/>
        <v>0</v>
      </c>
      <c r="U109" s="23">
        <f t="shared" si="1005"/>
        <v>0</v>
      </c>
      <c r="V109" s="23"/>
      <c r="W109" s="23"/>
      <c r="X109" s="23"/>
      <c r="Y109" s="23"/>
      <c r="Z109" s="23"/>
      <c r="AA109" s="23"/>
      <c r="AB109" s="23"/>
      <c r="AC109" s="23">
        <f t="shared" si="1006"/>
        <v>0</v>
      </c>
      <c r="AD109" s="23">
        <f t="shared" si="1006"/>
        <v>0</v>
      </c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>
        <f t="shared" si="1007"/>
        <v>0</v>
      </c>
      <c r="AP109" s="23">
        <f t="shared" si="1007"/>
        <v>0</v>
      </c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>
        <f t="shared" si="1009"/>
        <v>0</v>
      </c>
      <c r="BK109" s="23"/>
      <c r="BL109" s="23"/>
      <c r="BM109" s="23"/>
      <c r="BN109" s="23"/>
      <c r="BO109" s="23"/>
      <c r="BP109" s="23"/>
      <c r="BQ109" s="23"/>
      <c r="BR109" s="23"/>
      <c r="BS109" s="23">
        <f>BV109+BY109</f>
        <v>0</v>
      </c>
      <c r="BT109" s="23">
        <f>BW109+BZ109</f>
        <v>0</v>
      </c>
      <c r="BU109" s="23"/>
      <c r="BV109" s="23"/>
      <c r="BW109" s="23"/>
      <c r="BX109" s="23"/>
      <c r="BY109" s="23"/>
      <c r="BZ109" s="23"/>
      <c r="CA109" s="23"/>
      <c r="CB109" s="23">
        <f t="shared" si="1011"/>
        <v>0</v>
      </c>
      <c r="CC109" s="23">
        <f t="shared" si="1011"/>
        <v>0</v>
      </c>
      <c r="CD109" s="23"/>
      <c r="CE109" s="23"/>
      <c r="CF109" s="23"/>
      <c r="CG109" s="23"/>
      <c r="CH109" s="23"/>
      <c r="CI109" s="23"/>
      <c r="CJ109" s="23"/>
      <c r="CK109" s="23">
        <f t="shared" si="1012"/>
        <v>0</v>
      </c>
      <c r="CL109" s="23">
        <f t="shared" si="1012"/>
        <v>0</v>
      </c>
      <c r="CM109" s="23"/>
      <c r="CN109" s="23"/>
      <c r="CO109" s="23"/>
      <c r="CP109" s="23"/>
      <c r="CQ109" s="23"/>
      <c r="CR109" s="23"/>
      <c r="CS109" s="23"/>
      <c r="CT109" s="23">
        <f t="shared" si="1013"/>
        <v>0</v>
      </c>
      <c r="CU109" s="23">
        <f t="shared" si="1013"/>
        <v>0</v>
      </c>
      <c r="CV109" s="23"/>
      <c r="CW109" s="23"/>
      <c r="CX109" s="23"/>
      <c r="CY109" s="23"/>
      <c r="CZ109" s="23"/>
      <c r="DA109" s="23"/>
      <c r="DB109" s="23"/>
      <c r="DC109" s="23">
        <f t="shared" si="1014"/>
        <v>0</v>
      </c>
      <c r="DD109" s="23">
        <f t="shared" si="1014"/>
        <v>0</v>
      </c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>
        <f t="shared" si="1015"/>
        <v>0</v>
      </c>
      <c r="DV109" s="23">
        <f t="shared" si="1015"/>
        <v>0</v>
      </c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>
        <f t="shared" si="1016"/>
        <v>0</v>
      </c>
      <c r="GV109" s="23"/>
      <c r="GW109" s="23"/>
      <c r="GX109" s="23"/>
      <c r="GY109" s="23"/>
      <c r="GZ109" s="23"/>
      <c r="HA109" s="23"/>
      <c r="HB109" s="23"/>
      <c r="HC109" s="23"/>
    </row>
    <row r="110" spans="1:211" s="61" customFormat="1">
      <c r="A110" s="22" t="s">
        <v>165</v>
      </c>
      <c r="B110" s="24">
        <f>B111+B112</f>
        <v>170230.04271999997</v>
      </c>
      <c r="C110" s="24">
        <f t="shared" ref="C110" si="1020">C111+C112</f>
        <v>52731.411849999989</v>
      </c>
      <c r="D110" s="24">
        <f t="shared" ref="D110:D115" si="1021">C110/B110*100</f>
        <v>30.976560310646441</v>
      </c>
      <c r="E110" s="24">
        <f>E111+E112</f>
        <v>808.34106999999995</v>
      </c>
      <c r="F110" s="24">
        <f>F111+F112</f>
        <v>808.34106999999995</v>
      </c>
      <c r="G110" s="24">
        <f t="shared" ref="G110:G111" si="1022">F110/E110*100</f>
        <v>100</v>
      </c>
      <c r="H110" s="24">
        <f>H111+H112</f>
        <v>800.25765999999999</v>
      </c>
      <c r="I110" s="24">
        <f>I111+I112</f>
        <v>800.25765999999999</v>
      </c>
      <c r="J110" s="24">
        <f>I110/H110*100</f>
        <v>100</v>
      </c>
      <c r="K110" s="24">
        <f>K111+K112</f>
        <v>8.0834100000000007</v>
      </c>
      <c r="L110" s="24">
        <f>L111+L112</f>
        <v>8.0834100000000007</v>
      </c>
      <c r="M110" s="24">
        <f>L110/K110*100</f>
        <v>100</v>
      </c>
      <c r="N110" s="24">
        <f>N111+N112</f>
        <v>478.8</v>
      </c>
      <c r="O110" s="24">
        <f>O111+O112</f>
        <v>478.8</v>
      </c>
      <c r="P110" s="24">
        <f>O110/N110*100</f>
        <v>100</v>
      </c>
      <c r="Q110" s="24">
        <f>Q111+Q112</f>
        <v>0</v>
      </c>
      <c r="R110" s="24">
        <f>R111+R112</f>
        <v>0</v>
      </c>
      <c r="S110" s="23"/>
      <c r="T110" s="24">
        <f>T111+T112</f>
        <v>11653.613369999999</v>
      </c>
      <c r="U110" s="24">
        <f>U111+U112</f>
        <v>4902.6316499999994</v>
      </c>
      <c r="V110" s="24">
        <f>U110/T110*100</f>
        <v>42.069626770190332</v>
      </c>
      <c r="W110" s="24">
        <f>W111+W112</f>
        <v>8199.3336899999995</v>
      </c>
      <c r="X110" s="24">
        <f>X111+X112</f>
        <v>3449.4290999999998</v>
      </c>
      <c r="Y110" s="24">
        <f>X110/W110*100</f>
        <v>42.069627001605788</v>
      </c>
      <c r="Z110" s="24">
        <f>Z111+Z112</f>
        <v>3454.2796800000001</v>
      </c>
      <c r="AA110" s="24">
        <f>AA111+AA112</f>
        <v>1453.20255</v>
      </c>
      <c r="AB110" s="24">
        <f>AA110/Z110*100</f>
        <v>42.069626220885503</v>
      </c>
      <c r="AC110" s="24">
        <f>AC111+AC112</f>
        <v>0</v>
      </c>
      <c r="AD110" s="24">
        <f>AD111+AD112</f>
        <v>0</v>
      </c>
      <c r="AE110" s="23"/>
      <c r="AF110" s="24">
        <f>AF111+AF112</f>
        <v>0</v>
      </c>
      <c r="AG110" s="24">
        <f>AG111+AG112</f>
        <v>0</v>
      </c>
      <c r="AH110" s="23"/>
      <c r="AI110" s="24">
        <f>AI111+AI112</f>
        <v>0</v>
      </c>
      <c r="AJ110" s="24">
        <f>AJ111+AJ112</f>
        <v>0</v>
      </c>
      <c r="AK110" s="23"/>
      <c r="AL110" s="24">
        <f>AL111+AL112</f>
        <v>0</v>
      </c>
      <c r="AM110" s="24">
        <f>AM111+AM112</f>
        <v>0</v>
      </c>
      <c r="AN110" s="23"/>
      <c r="AO110" s="24">
        <f>AO111+AO112</f>
        <v>0</v>
      </c>
      <c r="AP110" s="24">
        <f>AP111+AP112</f>
        <v>0</v>
      </c>
      <c r="AQ110" s="23"/>
      <c r="AR110" s="24">
        <f>AR111+AR112</f>
        <v>0</v>
      </c>
      <c r="AS110" s="24">
        <f>AS111+AS112</f>
        <v>0</v>
      </c>
      <c r="AT110" s="23"/>
      <c r="AU110" s="24">
        <f>AU111+AU112</f>
        <v>0</v>
      </c>
      <c r="AV110" s="24">
        <f>AV111+AV112</f>
        <v>0</v>
      </c>
      <c r="AW110" s="23"/>
      <c r="AX110" s="24">
        <f>AX111+AX112</f>
        <v>4320.0952799999995</v>
      </c>
      <c r="AY110" s="24">
        <f>AY111+AY112</f>
        <v>3122.8633</v>
      </c>
      <c r="AZ110" s="24">
        <f t="shared" ref="AZ110" si="1023">AY110/AX110*100</f>
        <v>72.286907986899777</v>
      </c>
      <c r="BA110" s="24">
        <f>BA111+BA112</f>
        <v>4233.6933499999996</v>
      </c>
      <c r="BB110" s="24">
        <f>BB111+BB112</f>
        <v>3060.4060199999999</v>
      </c>
      <c r="BC110" s="24">
        <f t="shared" ref="BC110" si="1024">BB110/BA110*100</f>
        <v>72.286908072829604</v>
      </c>
      <c r="BD110" s="24">
        <f>BD111+BD112</f>
        <v>86.401930000000007</v>
      </c>
      <c r="BE110" s="24">
        <f>BE111+BE112</f>
        <v>62.457279999999997</v>
      </c>
      <c r="BF110" s="24">
        <f t="shared" ref="BF110" si="1025">BE110/BD110*100</f>
        <v>72.286903776339244</v>
      </c>
      <c r="BG110" s="24">
        <f>BG111+BG112</f>
        <v>0</v>
      </c>
      <c r="BH110" s="24">
        <f>BH111+BH112</f>
        <v>0</v>
      </c>
      <c r="BI110" s="23"/>
      <c r="BJ110" s="24">
        <f>BJ111+BJ112</f>
        <v>1725</v>
      </c>
      <c r="BK110" s="24">
        <f>BK111+BK112</f>
        <v>0</v>
      </c>
      <c r="BL110" s="24">
        <f t="shared" ref="BL110" si="1026">BK110/BJ110*100</f>
        <v>0</v>
      </c>
      <c r="BM110" s="24">
        <f>BM111+BM112</f>
        <v>0</v>
      </c>
      <c r="BN110" s="24">
        <f>BN111+BN112</f>
        <v>0</v>
      </c>
      <c r="BO110" s="24">
        <v>0</v>
      </c>
      <c r="BP110" s="24">
        <f>BP111+BP112</f>
        <v>0</v>
      </c>
      <c r="BQ110" s="24">
        <f>BQ111+BQ112</f>
        <v>0</v>
      </c>
      <c r="BR110" s="23"/>
      <c r="BS110" s="24">
        <f>BS111+BS112</f>
        <v>72356.986600000004</v>
      </c>
      <c r="BT110" s="24">
        <f>BT111+BT112</f>
        <v>9859.4710000000014</v>
      </c>
      <c r="BU110" s="24">
        <f t="shared" ref="BU110:BU111" si="1027">BT110/BS110*100</f>
        <v>13.626149268079111</v>
      </c>
      <c r="BV110" s="24">
        <f>BV111+BV112</f>
        <v>70909.846860000005</v>
      </c>
      <c r="BW110" s="24">
        <f>BW111+BW112</f>
        <v>9662.2815800000008</v>
      </c>
      <c r="BX110" s="24">
        <f t="shared" ref="BX110:BX111" si="1028">BW110/BV110*100</f>
        <v>13.626149269616402</v>
      </c>
      <c r="BY110" s="24">
        <f>BY111+BY112</f>
        <v>1447.1397400000001</v>
      </c>
      <c r="BZ110" s="24">
        <f>BZ111+BZ112</f>
        <v>197.18942000000001</v>
      </c>
      <c r="CA110" s="24">
        <f t="shared" ref="CA110:CA111" si="1029">BZ110/BY110*100</f>
        <v>13.626149192751766</v>
      </c>
      <c r="CB110" s="24">
        <f>CB1081</f>
        <v>0</v>
      </c>
      <c r="CC110" s="24">
        <f>CC111+CC112</f>
        <v>0</v>
      </c>
      <c r="CD110" s="23"/>
      <c r="CE110" s="24">
        <f>CE111+CE112</f>
        <v>0</v>
      </c>
      <c r="CF110" s="24">
        <f>CF111+CF112</f>
        <v>0</v>
      </c>
      <c r="CG110" s="23"/>
      <c r="CH110" s="24">
        <f>CH111+CH112</f>
        <v>0</v>
      </c>
      <c r="CI110" s="24">
        <f>CI111+CI112</f>
        <v>0</v>
      </c>
      <c r="CJ110" s="23"/>
      <c r="CK110" s="24">
        <f>CK111+CK112</f>
        <v>0</v>
      </c>
      <c r="CL110" s="24">
        <f>CL111+CL112</f>
        <v>0</v>
      </c>
      <c r="CM110" s="24"/>
      <c r="CN110" s="24">
        <f>CN111+CN112</f>
        <v>0</v>
      </c>
      <c r="CO110" s="24">
        <f>CO111+CO112</f>
        <v>0</v>
      </c>
      <c r="CP110" s="23"/>
      <c r="CQ110" s="24">
        <f>CQ111+CQ112</f>
        <v>0</v>
      </c>
      <c r="CR110" s="24">
        <f>CR111+CR112</f>
        <v>0</v>
      </c>
      <c r="CS110" s="23"/>
      <c r="CT110" s="24">
        <f>CT111+CT112</f>
        <v>0</v>
      </c>
      <c r="CU110" s="24">
        <f>CU111+CU112</f>
        <v>0</v>
      </c>
      <c r="CV110" s="23"/>
      <c r="CW110" s="24">
        <f>CW111+CW112</f>
        <v>0</v>
      </c>
      <c r="CX110" s="24">
        <f>CX111+CX112</f>
        <v>0</v>
      </c>
      <c r="CY110" s="23"/>
      <c r="CZ110" s="24">
        <f>CZ111+CZ112</f>
        <v>0</v>
      </c>
      <c r="DA110" s="24">
        <f>DA111+DA112</f>
        <v>0</v>
      </c>
      <c r="DB110" s="23"/>
      <c r="DC110" s="24">
        <f>DC111+DC112</f>
        <v>0</v>
      </c>
      <c r="DD110" s="24">
        <f>DD111+DD112</f>
        <v>0</v>
      </c>
      <c r="DE110" s="23"/>
      <c r="DF110" s="24">
        <f>DF111+DF112</f>
        <v>0</v>
      </c>
      <c r="DG110" s="24">
        <f>DG111+DG112</f>
        <v>0</v>
      </c>
      <c r="DH110" s="23"/>
      <c r="DI110" s="24">
        <f>DI111+DI112</f>
        <v>0</v>
      </c>
      <c r="DJ110" s="24">
        <f>DJ111+DJ112</f>
        <v>0</v>
      </c>
      <c r="DK110" s="23"/>
      <c r="DL110" s="24">
        <f>DL111+DL112</f>
        <v>0</v>
      </c>
      <c r="DM110" s="24">
        <f>DM111+DM112</f>
        <v>0</v>
      </c>
      <c r="DN110" s="23"/>
      <c r="DO110" s="24">
        <f>DO111+DO112</f>
        <v>20946.304</v>
      </c>
      <c r="DP110" s="24">
        <f>DP111+DP112</f>
        <v>0</v>
      </c>
      <c r="DQ110" s="24">
        <f t="shared" ref="DQ110" si="1030">DP110/DO110*100</f>
        <v>0</v>
      </c>
      <c r="DR110" s="24">
        <f>DR111+DR112</f>
        <v>9887.4</v>
      </c>
      <c r="DS110" s="24">
        <f>DS111+DS112</f>
        <v>2800</v>
      </c>
      <c r="DT110" s="24">
        <f t="shared" ref="DT110:DT111" si="1031">DS110/DR110*100</f>
        <v>28.318870481623076</v>
      </c>
      <c r="DU110" s="24">
        <f>DU111+DU112</f>
        <v>0</v>
      </c>
      <c r="DV110" s="24">
        <f t="shared" ref="DV110" si="1032">DV111+DV112</f>
        <v>0</v>
      </c>
      <c r="DW110" s="23"/>
      <c r="DX110" s="24">
        <f>DX111+DX112</f>
        <v>0</v>
      </c>
      <c r="DY110" s="24">
        <f>DY111+DY112</f>
        <v>0</v>
      </c>
      <c r="DZ110" s="23"/>
      <c r="EA110" s="24">
        <f>EA111+EA112</f>
        <v>0</v>
      </c>
      <c r="EB110" s="24">
        <f>EB111+EB112</f>
        <v>0</v>
      </c>
      <c r="EC110" s="23"/>
      <c r="ED110" s="24">
        <f t="shared" ref="ED110" si="1033">ED111+ED112</f>
        <v>0</v>
      </c>
      <c r="EE110" s="24"/>
      <c r="EF110" s="23"/>
      <c r="EG110" s="24">
        <f t="shared" ref="EG110:EH110" si="1034">EG111+EG112</f>
        <v>0</v>
      </c>
      <c r="EH110" s="24">
        <f t="shared" si="1034"/>
        <v>0</v>
      </c>
      <c r="EI110" s="24"/>
      <c r="EJ110" s="24">
        <f t="shared" ref="EJ110:EK110" si="1035">EJ111+EJ112</f>
        <v>0</v>
      </c>
      <c r="EK110" s="24">
        <f t="shared" si="1035"/>
        <v>0</v>
      </c>
      <c r="EL110" s="24"/>
      <c r="EM110" s="24">
        <f t="shared" ref="EM110:EN110" si="1036">EM111+EM112</f>
        <v>0</v>
      </c>
      <c r="EN110" s="24">
        <f t="shared" si="1036"/>
        <v>0</v>
      </c>
      <c r="EO110" s="24"/>
      <c r="EP110" s="24">
        <f>EP111+EP112</f>
        <v>0</v>
      </c>
      <c r="EQ110" s="24">
        <f>EQ111+EQ112</f>
        <v>0</v>
      </c>
      <c r="ER110" s="24"/>
      <c r="ES110" s="24">
        <f>ES111+ES112</f>
        <v>0</v>
      </c>
      <c r="ET110" s="24">
        <f>ET111+ET112</f>
        <v>0</v>
      </c>
      <c r="EU110" s="24"/>
      <c r="EV110" s="24">
        <f>EV111+EV112</f>
        <v>21513.673470000002</v>
      </c>
      <c r="EW110" s="24">
        <f>EW111+EW112</f>
        <v>16693.937099999999</v>
      </c>
      <c r="EX110" s="24">
        <f>EW110/EV110*100</f>
        <v>77.596869373698823</v>
      </c>
      <c r="EY110" s="24">
        <f>EY111+EY112</f>
        <v>75.869950000000003</v>
      </c>
      <c r="EZ110" s="24">
        <f>EZ111+EZ112</f>
        <v>75.869950000000003</v>
      </c>
      <c r="FA110" s="24">
        <f t="shared" ref="FA110:FA111" si="1037">EZ110/EY110*100</f>
        <v>100</v>
      </c>
      <c r="FB110" s="24">
        <f>FB111+FB112</f>
        <v>6448.40661</v>
      </c>
      <c r="FC110" s="24">
        <f>FC111+FC112</f>
        <v>2836.0380700000001</v>
      </c>
      <c r="FD110" s="24">
        <f t="shared" ref="FD110:FD111" si="1038">FC110/FB110*100</f>
        <v>43.980447287581946</v>
      </c>
      <c r="FE110" s="24">
        <f>FE111+FE112</f>
        <v>4732.9931900000001</v>
      </c>
      <c r="FF110" s="24">
        <f>FF111+FF112</f>
        <v>2053.04792</v>
      </c>
      <c r="FG110" s="24">
        <f t="shared" ref="FG110:FG111" si="1039">FF110/FE110*100</f>
        <v>43.377368983706482</v>
      </c>
      <c r="FH110" s="24">
        <f>FH111+FH112</f>
        <v>0</v>
      </c>
      <c r="FI110" s="24">
        <f>FI111+FI112</f>
        <v>0</v>
      </c>
      <c r="FJ110" s="24"/>
      <c r="FK110" s="24">
        <f>FK111+FK112</f>
        <v>0</v>
      </c>
      <c r="FL110" s="24">
        <f>FL111+FL112</f>
        <v>0</v>
      </c>
      <c r="FM110" s="24"/>
      <c r="FN110" s="24">
        <f>FN111+FN112</f>
        <v>0</v>
      </c>
      <c r="FO110" s="24">
        <f>FO111+FO112</f>
        <v>0</v>
      </c>
      <c r="FP110" s="24"/>
      <c r="FQ110" s="24">
        <f>FQ111+FQ112</f>
        <v>0</v>
      </c>
      <c r="FR110" s="24">
        <f>FR111+FR112</f>
        <v>0</v>
      </c>
      <c r="FS110" s="24"/>
      <c r="FT110" s="24">
        <f>FT111+FT112</f>
        <v>0</v>
      </c>
      <c r="FU110" s="24">
        <f>FU111+FU112</f>
        <v>0</v>
      </c>
      <c r="FV110" s="24"/>
      <c r="FW110" s="24">
        <f>FW111+FW112</f>
        <v>1227.453</v>
      </c>
      <c r="FX110" s="24">
        <f>FX111+FX112</f>
        <v>273.14981999999998</v>
      </c>
      <c r="FY110" s="24">
        <f t="shared" ref="FY110:FY111" si="1040">FX110/FW110*100</f>
        <v>22.25338322526402</v>
      </c>
      <c r="FZ110" s="24">
        <f>FZ111+FZ112</f>
        <v>2084.5042199999998</v>
      </c>
      <c r="GA110" s="24">
        <f>GA111+GA112</f>
        <v>2083.9722499999998</v>
      </c>
      <c r="GB110" s="24">
        <f t="shared" ref="GB110:GB111" si="1041">GA110/FZ110*100</f>
        <v>99.974479783015255</v>
      </c>
      <c r="GC110" s="24">
        <f>GC111+GC112</f>
        <v>1568.7476799999999</v>
      </c>
      <c r="GD110" s="24">
        <f>GD111+GD112</f>
        <v>0</v>
      </c>
      <c r="GE110" s="24">
        <f t="shared" ref="GE110:GE111" si="1042">GD110/GC110*100</f>
        <v>0</v>
      </c>
      <c r="GF110" s="24">
        <f>GF111+GF112</f>
        <v>0</v>
      </c>
      <c r="GG110" s="24">
        <f>GG111+GG112</f>
        <v>0</v>
      </c>
      <c r="GH110" s="24"/>
      <c r="GI110" s="24">
        <f>GI111+GI112</f>
        <v>0</v>
      </c>
      <c r="GJ110" s="24">
        <f>GJ111+GJ112</f>
        <v>0</v>
      </c>
      <c r="GK110" s="24"/>
      <c r="GL110" s="24">
        <f>GL111+GL112</f>
        <v>0</v>
      </c>
      <c r="GM110" s="24">
        <f>GM111+GM112</f>
        <v>0</v>
      </c>
      <c r="GN110" s="24"/>
      <c r="GO110" s="24">
        <f>GO111+GO112</f>
        <v>10401.85428</v>
      </c>
      <c r="GP110" s="24">
        <f>GP111+GP112</f>
        <v>6743.2897199999998</v>
      </c>
      <c r="GQ110" s="24"/>
      <c r="GR110" s="24">
        <f>GR111+GR112</f>
        <v>0</v>
      </c>
      <c r="GS110" s="24">
        <f>GS111+GS112</f>
        <v>0</v>
      </c>
      <c r="GT110" s="24"/>
      <c r="GU110" s="24">
        <f>GU111+GU112</f>
        <v>0</v>
      </c>
      <c r="GV110" s="24">
        <f>GV111+GV112</f>
        <v>0</v>
      </c>
      <c r="GW110" s="24"/>
      <c r="GX110" s="24">
        <f t="shared" ref="GX110:GY110" si="1043">GX111+GX112</f>
        <v>0</v>
      </c>
      <c r="GY110" s="24">
        <f t="shared" si="1043"/>
        <v>0</v>
      </c>
      <c r="GZ110" s="24"/>
      <c r="HA110" s="24">
        <f t="shared" ref="HA110:HB110" si="1044">HA111+HA112</f>
        <v>0</v>
      </c>
      <c r="HB110" s="24">
        <f t="shared" si="1044"/>
        <v>0</v>
      </c>
      <c r="HC110" s="24"/>
    </row>
    <row r="111" spans="1:211">
      <c r="A111" s="20" t="s">
        <v>166</v>
      </c>
      <c r="B111" s="23">
        <f>E111+N111+Q111+T111+AC111+AL111+AO111+AX111+BG111+BJ111+BS111+CB111+CK111+CT111+DC111+DL111+DO111+DR111+DU111+ED111+EG111+EP111+ES111+EV111+EY111+FB111+FE111+FH111+FK111+FN111+FQ111+FT111+FW111+FZ111+GC111+GF111+GI111+GL111+GO111+GU111+GR111</f>
        <v>143238.64343999999</v>
      </c>
      <c r="C111" s="23">
        <f>F111+O111+R111+U111+AD111+AM111+AP111+AY111+BH111+BK111+BT111+CC111+CL111+CU111+DD111+DM111+DP111+DS111+DV111+EE111+EH111+EQ111+ET111+EW111+EZ111+FC111+FF111+FI111+FL111+FO111+FR111+FU111+FX111+GA111+GD111+GG111+GJ111+GM111+GP111+GV111+GS111</f>
        <v>49608.548549999992</v>
      </c>
      <c r="D111" s="23">
        <f t="shared" si="1021"/>
        <v>34.633495095044026</v>
      </c>
      <c r="E111" s="23">
        <f>H111+K111</f>
        <v>808.34106999999995</v>
      </c>
      <c r="F111" s="23">
        <f>I111+L111</f>
        <v>808.34106999999995</v>
      </c>
      <c r="G111" s="23">
        <f t="shared" si="1022"/>
        <v>100</v>
      </c>
      <c r="H111" s="23">
        <v>800.25765999999999</v>
      </c>
      <c r="I111" s="23">
        <v>800.25765999999999</v>
      </c>
      <c r="J111" s="23">
        <f>I111/H111*100</f>
        <v>100</v>
      </c>
      <c r="K111" s="23">
        <v>8.0834100000000007</v>
      </c>
      <c r="L111" s="23">
        <v>8.0834100000000007</v>
      </c>
      <c r="M111" s="23">
        <f>L111/K111*100</f>
        <v>100</v>
      </c>
      <c r="N111" s="23">
        <v>478.8</v>
      </c>
      <c r="O111" s="23">
        <v>478.8</v>
      </c>
      <c r="P111" s="23">
        <f>O111/N111*100</f>
        <v>100</v>
      </c>
      <c r="Q111" s="23"/>
      <c r="R111" s="23"/>
      <c r="S111" s="23"/>
      <c r="T111" s="23">
        <f>W111+Z111</f>
        <v>11653.613369999999</v>
      </c>
      <c r="U111" s="23">
        <f>X111+AA111</f>
        <v>4902.6316499999994</v>
      </c>
      <c r="V111" s="23">
        <f>U111/T111*100</f>
        <v>42.069626770190332</v>
      </c>
      <c r="W111" s="23">
        <v>8199.3336899999995</v>
      </c>
      <c r="X111" s="23">
        <v>3449.4290999999998</v>
      </c>
      <c r="Y111" s="23">
        <f>X111/W111*100</f>
        <v>42.069627001605788</v>
      </c>
      <c r="Z111" s="23">
        <v>3454.2796800000001</v>
      </c>
      <c r="AA111" s="23">
        <v>1453.20255</v>
      </c>
      <c r="AB111" s="23">
        <f>AA111/Z111*100</f>
        <v>42.069626220885503</v>
      </c>
      <c r="AC111" s="23">
        <f>AF111+AI111</f>
        <v>0</v>
      </c>
      <c r="AD111" s="23">
        <f>AG111+AJ111</f>
        <v>0</v>
      </c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>
        <f>AR111+AU111</f>
        <v>0</v>
      </c>
      <c r="AP111" s="23">
        <f>AS111+AV111</f>
        <v>0</v>
      </c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>
        <f>BM111+BP111</f>
        <v>0</v>
      </c>
      <c r="BK111" s="23"/>
      <c r="BL111" s="23"/>
      <c r="BM111" s="23"/>
      <c r="BN111" s="23"/>
      <c r="BO111" s="23"/>
      <c r="BP111" s="23"/>
      <c r="BQ111" s="23"/>
      <c r="BR111" s="23"/>
      <c r="BS111" s="23">
        <f>BV111+BY111</f>
        <v>72356.986600000004</v>
      </c>
      <c r="BT111" s="23">
        <f>BW111+BZ111</f>
        <v>9859.4710000000014</v>
      </c>
      <c r="BU111" s="23">
        <f t="shared" si="1027"/>
        <v>13.626149268079111</v>
      </c>
      <c r="BV111" s="23">
        <v>70909.846860000005</v>
      </c>
      <c r="BW111" s="23">
        <v>9662.2815800000008</v>
      </c>
      <c r="BX111" s="23">
        <f t="shared" si="1028"/>
        <v>13.626149269616402</v>
      </c>
      <c r="BY111" s="23">
        <v>1447.1397400000001</v>
      </c>
      <c r="BZ111" s="23">
        <v>197.18942000000001</v>
      </c>
      <c r="CA111" s="23">
        <f t="shared" si="1029"/>
        <v>13.626149192751766</v>
      </c>
      <c r="CB111" s="23">
        <f>CE111+CH111</f>
        <v>0</v>
      </c>
      <c r="CC111" s="23">
        <f>CF111+CI111</f>
        <v>0</v>
      </c>
      <c r="CD111" s="23"/>
      <c r="CE111" s="23"/>
      <c r="CF111" s="23"/>
      <c r="CG111" s="23"/>
      <c r="CH111" s="23"/>
      <c r="CI111" s="23"/>
      <c r="CJ111" s="23"/>
      <c r="CK111" s="23">
        <f>CN111+CQ111</f>
        <v>0</v>
      </c>
      <c r="CL111" s="23">
        <f t="shared" ref="CL111" si="1045">CO111+CR111</f>
        <v>0</v>
      </c>
      <c r="CM111" s="23"/>
      <c r="CN111" s="23"/>
      <c r="CO111" s="23"/>
      <c r="CP111" s="23"/>
      <c r="CQ111" s="23"/>
      <c r="CR111" s="23"/>
      <c r="CS111" s="23"/>
      <c r="CT111" s="23">
        <f>CW111+CZ111</f>
        <v>0</v>
      </c>
      <c r="CU111" s="23">
        <f>CX111+DA111</f>
        <v>0</v>
      </c>
      <c r="CV111" s="23"/>
      <c r="CW111" s="23"/>
      <c r="CX111" s="23"/>
      <c r="CY111" s="23"/>
      <c r="CZ111" s="23"/>
      <c r="DA111" s="23"/>
      <c r="DB111" s="23"/>
      <c r="DC111" s="23">
        <f>DF111+DI111</f>
        <v>0</v>
      </c>
      <c r="DD111" s="23">
        <f>DG111+DJ111</f>
        <v>0</v>
      </c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>
        <v>9887.4</v>
      </c>
      <c r="DS111" s="23">
        <v>2800</v>
      </c>
      <c r="DT111" s="23">
        <f t="shared" si="1031"/>
        <v>28.318870481623076</v>
      </c>
      <c r="DU111" s="23">
        <f>DX111+EA111</f>
        <v>0</v>
      </c>
      <c r="DV111" s="23">
        <f>DY111+EB111</f>
        <v>0</v>
      </c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>
        <v>21513.673470000002</v>
      </c>
      <c r="EW111" s="23">
        <v>16693.937099999999</v>
      </c>
      <c r="EX111" s="23">
        <f>EW111/EV111*100</f>
        <v>77.596869373698823</v>
      </c>
      <c r="EY111" s="23">
        <v>75.869950000000003</v>
      </c>
      <c r="EZ111" s="23">
        <v>75.869950000000003</v>
      </c>
      <c r="FA111" s="23">
        <f t="shared" si="1037"/>
        <v>100</v>
      </c>
      <c r="FB111" s="23">
        <v>6448.40661</v>
      </c>
      <c r="FC111" s="23">
        <v>2836.0380700000001</v>
      </c>
      <c r="FD111" s="23">
        <f t="shared" si="1038"/>
        <v>43.980447287581946</v>
      </c>
      <c r="FE111" s="23">
        <v>4732.9931900000001</v>
      </c>
      <c r="FF111" s="23">
        <v>2053.04792</v>
      </c>
      <c r="FG111" s="23">
        <f t="shared" si="1039"/>
        <v>43.377368983706482</v>
      </c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>
        <v>1227.453</v>
      </c>
      <c r="FX111" s="23">
        <v>273.14981999999998</v>
      </c>
      <c r="FY111" s="23">
        <f t="shared" si="1040"/>
        <v>22.25338322526402</v>
      </c>
      <c r="FZ111" s="23">
        <v>2084.5042199999998</v>
      </c>
      <c r="GA111" s="23">
        <v>2083.9722499999998</v>
      </c>
      <c r="GB111" s="23">
        <f t="shared" si="1041"/>
        <v>99.974479783015255</v>
      </c>
      <c r="GC111" s="23">
        <v>1568.7476799999999</v>
      </c>
      <c r="GD111" s="23"/>
      <c r="GE111" s="23">
        <f t="shared" si="1042"/>
        <v>0</v>
      </c>
      <c r="GF111" s="23"/>
      <c r="GG111" s="23"/>
      <c r="GH111" s="23"/>
      <c r="GI111" s="23"/>
      <c r="GJ111" s="23"/>
      <c r="GK111" s="23"/>
      <c r="GL111" s="23"/>
      <c r="GM111" s="23"/>
      <c r="GN111" s="23"/>
      <c r="GO111" s="23">
        <v>10401.85428</v>
      </c>
      <c r="GP111" s="23">
        <v>6743.2897199999998</v>
      </c>
      <c r="GQ111" s="23">
        <f>GP111/GO111*100</f>
        <v>64.827765689484352</v>
      </c>
      <c r="GR111" s="23"/>
      <c r="GS111" s="23"/>
      <c r="GT111" s="23"/>
      <c r="GU111" s="23">
        <f>GX111+HA111</f>
        <v>0</v>
      </c>
      <c r="GV111" s="23"/>
      <c r="GW111" s="23"/>
      <c r="GX111" s="23"/>
      <c r="GY111" s="23"/>
      <c r="GZ111" s="23"/>
      <c r="HA111" s="23"/>
      <c r="HB111" s="23"/>
      <c r="HC111" s="23"/>
    </row>
    <row r="112" spans="1:211" s="61" customFormat="1">
      <c r="A112" s="22" t="s">
        <v>192</v>
      </c>
      <c r="B112" s="24">
        <f>SUM(B113:B117)</f>
        <v>26991.399279999998</v>
      </c>
      <c r="C112" s="24">
        <f>SUM(C113:C117)</f>
        <v>3122.8633</v>
      </c>
      <c r="D112" s="24">
        <f t="shared" si="1021"/>
        <v>11.56984588907167</v>
      </c>
      <c r="E112" s="24">
        <f>SUM(E113:E117)</f>
        <v>0</v>
      </c>
      <c r="F112" s="24">
        <f>SUM(F113:F117)</f>
        <v>0</v>
      </c>
      <c r="G112" s="23"/>
      <c r="H112" s="24">
        <f>H113+H114+H115+H117+H116</f>
        <v>0</v>
      </c>
      <c r="I112" s="24">
        <f>I113+I114+I115+I117+I116</f>
        <v>0</v>
      </c>
      <c r="J112" s="23"/>
      <c r="K112" s="24">
        <f>K113+K114+K115+K117+K116</f>
        <v>0</v>
      </c>
      <c r="L112" s="24">
        <f>L113+L114+L115+L117+L116</f>
        <v>0</v>
      </c>
      <c r="M112" s="23"/>
      <c r="N112" s="24">
        <f>N113+N114+N115+N116+N117</f>
        <v>0</v>
      </c>
      <c r="O112" s="24">
        <f>O113+O114+O115+O116+O117</f>
        <v>0</v>
      </c>
      <c r="P112" s="23"/>
      <c r="Q112" s="24">
        <f>Q113+Q114+Q115+Q116+Q117</f>
        <v>0</v>
      </c>
      <c r="R112" s="24">
        <f>R113+R114+R115+R116+R117</f>
        <v>0</v>
      </c>
      <c r="S112" s="23"/>
      <c r="T112" s="24">
        <f>T113+T114+T115+T116+T117</f>
        <v>0</v>
      </c>
      <c r="U112" s="24">
        <f>U113+U114+U115+U116+U117</f>
        <v>0</v>
      </c>
      <c r="V112" s="23"/>
      <c r="W112" s="24">
        <f>W113+W114+W115+W116+W117</f>
        <v>0</v>
      </c>
      <c r="X112" s="24">
        <f>X113+X114+X115+X116+X117</f>
        <v>0</v>
      </c>
      <c r="Y112" s="23"/>
      <c r="Z112" s="24">
        <f>Z113+Z114+Z115+Z116+Z117</f>
        <v>0</v>
      </c>
      <c r="AA112" s="24">
        <f>AA113+AA114+AA115+AA116+AA117</f>
        <v>0</v>
      </c>
      <c r="AB112" s="23"/>
      <c r="AC112" s="24">
        <f>AC113+AC114+AC115+AC116+AC117</f>
        <v>0</v>
      </c>
      <c r="AD112" s="24">
        <f>AD113+AD114+AD115+AD116+AD117</f>
        <v>0</v>
      </c>
      <c r="AE112" s="23"/>
      <c r="AF112" s="24">
        <f>AF113+AF114+AF115+AF116+AF117</f>
        <v>0</v>
      </c>
      <c r="AG112" s="24">
        <f>AG113+AG114+AG115+AG117</f>
        <v>0</v>
      </c>
      <c r="AH112" s="23"/>
      <c r="AI112" s="24">
        <f>AI113+AI114+AI115+AI116+AI117</f>
        <v>0</v>
      </c>
      <c r="AJ112" s="24">
        <f>AJ113+AJ114+AJ115+AJ116+AJ117</f>
        <v>0</v>
      </c>
      <c r="AK112" s="23"/>
      <c r="AL112" s="24">
        <f>AL113+AL114+AL115+AL116+AL117</f>
        <v>0</v>
      </c>
      <c r="AM112" s="24">
        <f>AM113+AM114+AM115+AM116+AM117</f>
        <v>0</v>
      </c>
      <c r="AN112" s="23"/>
      <c r="AO112" s="24">
        <f>AO114+AO113+AO115+AO116+AO117</f>
        <v>0</v>
      </c>
      <c r="AP112" s="24">
        <f>AP113+AP114+AP115+AP116+AP117</f>
        <v>0</v>
      </c>
      <c r="AQ112" s="23"/>
      <c r="AR112" s="24">
        <f>AR113+AR114+AR115+AR116+AR117</f>
        <v>0</v>
      </c>
      <c r="AS112" s="24">
        <f>AS113+AS114+AS115+AS116+AS117</f>
        <v>0</v>
      </c>
      <c r="AT112" s="23"/>
      <c r="AU112" s="24">
        <f>AU113+AU114+AU115+AU116+AU117</f>
        <v>0</v>
      </c>
      <c r="AV112" s="24">
        <f>AV113+AV114+AV115+AV116+AV117</f>
        <v>0</v>
      </c>
      <c r="AW112" s="23"/>
      <c r="AX112" s="24">
        <f>SUM(AX113:AX117)</f>
        <v>4320.0952799999995</v>
      </c>
      <c r="AY112" s="24">
        <f>SUM(AY113:AY117)</f>
        <v>3122.8633</v>
      </c>
      <c r="AZ112" s="24">
        <f t="shared" ref="AZ112:AZ115" si="1046">AY112/AX112*100</f>
        <v>72.286907986899777</v>
      </c>
      <c r="BA112" s="24">
        <f>SUM(BA113:BA117)</f>
        <v>4233.6933499999996</v>
      </c>
      <c r="BB112" s="24">
        <f>SUM(BB113:BB117)</f>
        <v>3060.4060199999999</v>
      </c>
      <c r="BC112" s="24">
        <f t="shared" ref="BC112:BC115" si="1047">BB112/BA112*100</f>
        <v>72.286908072829604</v>
      </c>
      <c r="BD112" s="24">
        <f>SUM(BD113:BD117)</f>
        <v>86.401930000000007</v>
      </c>
      <c r="BE112" s="24">
        <f>SUM(BE113:BE117)</f>
        <v>62.457279999999997</v>
      </c>
      <c r="BF112" s="24">
        <f t="shared" ref="BF112:BF115" si="1048">BE112/BD112*100</f>
        <v>72.286903776339244</v>
      </c>
      <c r="BG112" s="24">
        <f>BG113+BG114+BG115+BG116+BG117</f>
        <v>0</v>
      </c>
      <c r="BH112" s="24">
        <f>BH113+BH114+BH115+BH116+BH117</f>
        <v>0</v>
      </c>
      <c r="BI112" s="23"/>
      <c r="BJ112" s="24">
        <f>SUM(BJ113:BJ117)</f>
        <v>1725</v>
      </c>
      <c r="BK112" s="24">
        <f>SUM(BK113:BK117)</f>
        <v>0</v>
      </c>
      <c r="BL112" s="24">
        <f t="shared" ref="BL112" si="1049">BK112/BJ112*100</f>
        <v>0</v>
      </c>
      <c r="BM112" s="24">
        <v>0</v>
      </c>
      <c r="BN112" s="24">
        <f>BN113+BN114+BN115+BN116+BN117</f>
        <v>0</v>
      </c>
      <c r="BO112" s="24" t="e">
        <f>BN112/BM112*100</f>
        <v>#DIV/0!</v>
      </c>
      <c r="BP112" s="24">
        <f>BP113+BP114+BP115+BP116+BP117</f>
        <v>0</v>
      </c>
      <c r="BQ112" s="24">
        <f>BQ113+BQ114+BQ115+BQ116+BQ117</f>
        <v>0</v>
      </c>
      <c r="BR112" s="23"/>
      <c r="BS112" s="24">
        <f>BS113+BS114+BS116+BS115+BS117</f>
        <v>0</v>
      </c>
      <c r="BT112" s="24">
        <f>BT113+BT114+BT115+BT116+BT117</f>
        <v>0</v>
      </c>
      <c r="BU112" s="24"/>
      <c r="BV112" s="24">
        <f>BV113+BV114+BV115+BV116+BV117</f>
        <v>0</v>
      </c>
      <c r="BW112" s="24">
        <f>BW113+BW114+BW115+BW116+BW117</f>
        <v>0</v>
      </c>
      <c r="BX112" s="23"/>
      <c r="BY112" s="24">
        <v>0</v>
      </c>
      <c r="BZ112" s="24">
        <f>BZ113+BZ114+BZ115+BZ116+BZ117</f>
        <v>0</v>
      </c>
      <c r="CA112" s="23"/>
      <c r="CB112" s="24">
        <f>CB113+CB114+CB115+CB116+CB117</f>
        <v>0</v>
      </c>
      <c r="CC112" s="24">
        <f>CC113+CC114+CC115+CC116+CC117</f>
        <v>0</v>
      </c>
      <c r="CD112" s="23"/>
      <c r="CE112" s="24">
        <f>CE113+CE114+CE115+CE116+CE117</f>
        <v>0</v>
      </c>
      <c r="CF112" s="24">
        <f>CF113+CF114+CF115+CF116+CF117</f>
        <v>0</v>
      </c>
      <c r="CG112" s="23"/>
      <c r="CH112" s="24">
        <f>CH113+CH114+CH115+CH116+CH117</f>
        <v>0</v>
      </c>
      <c r="CI112" s="24">
        <f>CI113+CI114+CI115+CI116+CI117</f>
        <v>0</v>
      </c>
      <c r="CJ112" s="23"/>
      <c r="CK112" s="24">
        <f>CK113+CK114+CK115+CK116+CK117</f>
        <v>0</v>
      </c>
      <c r="CL112" s="24">
        <f>CL113+CL114+CL115+CL116+CL117</f>
        <v>0</v>
      </c>
      <c r="CM112" s="23"/>
      <c r="CN112" s="24">
        <f>CN113+CN114+CN115+CN116+CN117</f>
        <v>0</v>
      </c>
      <c r="CO112" s="24">
        <f>CO113+CO114+CO115+CO116+CO117</f>
        <v>0</v>
      </c>
      <c r="CP112" s="23"/>
      <c r="CQ112" s="24">
        <f>CQ113+CQ114+CQ115+CQ116+CQ117</f>
        <v>0</v>
      </c>
      <c r="CR112" s="24">
        <f>CR113+CR114+CR115+CR116+CR117</f>
        <v>0</v>
      </c>
      <c r="CS112" s="23"/>
      <c r="CT112" s="24">
        <f>CT113+CT114+CT115+CT116+CT117</f>
        <v>0</v>
      </c>
      <c r="CU112" s="24">
        <f>CU113+CU114+CU115+CU116+CU117</f>
        <v>0</v>
      </c>
      <c r="CV112" s="23"/>
      <c r="CW112" s="24">
        <f>CW113+CW114+CW115+CW116+CW117</f>
        <v>0</v>
      </c>
      <c r="CX112" s="24">
        <f>CX113+CX114+CX115+CX116+CX117</f>
        <v>0</v>
      </c>
      <c r="CY112" s="23"/>
      <c r="CZ112" s="24">
        <f>CZ113+CZ114+CZ115+CZ116+CZ117</f>
        <v>0</v>
      </c>
      <c r="DA112" s="24">
        <f>DA113+DA114+DA115+DA116+DA117</f>
        <v>0</v>
      </c>
      <c r="DB112" s="23"/>
      <c r="DC112" s="24">
        <f>DC113+DC114+DC115+DC116+DC117</f>
        <v>0</v>
      </c>
      <c r="DD112" s="24">
        <f>DD113+DD114+DD115+DD116+DD117</f>
        <v>0</v>
      </c>
      <c r="DE112" s="23"/>
      <c r="DF112" s="24">
        <f>DF113+DF114+DF115+DF116+DF117</f>
        <v>0</v>
      </c>
      <c r="DG112" s="24">
        <f>DG113+DG114+DG115+DG116+DG117</f>
        <v>0</v>
      </c>
      <c r="DH112" s="23"/>
      <c r="DI112" s="24">
        <f>DI113+DI114+DI115+DI116+DI117</f>
        <v>0</v>
      </c>
      <c r="DJ112" s="24">
        <f>DJ113+DJ114+DJ115+DJ116+DJ117</f>
        <v>0</v>
      </c>
      <c r="DK112" s="23"/>
      <c r="DL112" s="24">
        <f>DL113+DL114+DL115+DL116+DL117</f>
        <v>0</v>
      </c>
      <c r="DM112" s="24">
        <f>DM113+DM114+DM115+DM116+DM117</f>
        <v>0</v>
      </c>
      <c r="DN112" s="23"/>
      <c r="DO112" s="24">
        <f>SUM(DO113:DO117)</f>
        <v>20946.304</v>
      </c>
      <c r="DP112" s="24">
        <f>SUM(DP113:DP117)</f>
        <v>0</v>
      </c>
      <c r="DQ112" s="24">
        <f t="shared" ref="DQ112:DQ115" si="1050">DP112/DO112*100</f>
        <v>0</v>
      </c>
      <c r="DR112" s="24">
        <f t="shared" ref="DR112:DS112" si="1051">DR113+DR114+DR115+DR116+DR117</f>
        <v>0</v>
      </c>
      <c r="DS112" s="24">
        <f t="shared" si="1051"/>
        <v>0</v>
      </c>
      <c r="DT112" s="23"/>
      <c r="DU112" s="24">
        <f t="shared" ref="DU112:DV112" si="1052">DU113+DU114+DU115+DU116+DU117</f>
        <v>0</v>
      </c>
      <c r="DV112" s="24">
        <f t="shared" si="1052"/>
        <v>0</v>
      </c>
      <c r="DW112" s="23"/>
      <c r="DX112" s="24">
        <f t="shared" ref="DX112:DY112" si="1053">DX113+DX114+DX115+DX116+DX117</f>
        <v>0</v>
      </c>
      <c r="DY112" s="24">
        <f t="shared" si="1053"/>
        <v>0</v>
      </c>
      <c r="DZ112" s="23"/>
      <c r="EA112" s="24">
        <f t="shared" ref="EA112:EB112" si="1054">EA113+EA114+EA115+EA116+EA117</f>
        <v>0</v>
      </c>
      <c r="EB112" s="24">
        <f t="shared" si="1054"/>
        <v>0</v>
      </c>
      <c r="EC112" s="23"/>
      <c r="ED112" s="24">
        <f t="shared" ref="ED112" si="1055">ED113+ED114</f>
        <v>0</v>
      </c>
      <c r="EE112" s="24"/>
      <c r="EF112" s="23"/>
      <c r="EG112" s="24">
        <f t="shared" ref="EG112:EH112" si="1056">EG113+EG114</f>
        <v>0</v>
      </c>
      <c r="EH112" s="24">
        <f t="shared" si="1056"/>
        <v>0</v>
      </c>
      <c r="EI112" s="24"/>
      <c r="EJ112" s="24">
        <f t="shared" ref="EJ112:EK112" si="1057">EJ113+EJ114</f>
        <v>0</v>
      </c>
      <c r="EK112" s="24">
        <f t="shared" si="1057"/>
        <v>0</v>
      </c>
      <c r="EL112" s="24"/>
      <c r="EM112" s="24">
        <f t="shared" ref="EM112:EN112" si="1058">EM113+EM114</f>
        <v>0</v>
      </c>
      <c r="EN112" s="24">
        <f t="shared" si="1058"/>
        <v>0</v>
      </c>
      <c r="EO112" s="24"/>
      <c r="EP112" s="24">
        <f t="shared" ref="EP112:EQ112" si="1059">EP113+EP114+EP115+EP116+EP117</f>
        <v>0</v>
      </c>
      <c r="EQ112" s="24">
        <f t="shared" si="1059"/>
        <v>0</v>
      </c>
      <c r="ER112" s="23"/>
      <c r="ES112" s="24">
        <f t="shared" ref="ES112:ET112" si="1060">ES113+ES114+ES115+ES116+ES117</f>
        <v>0</v>
      </c>
      <c r="ET112" s="24">
        <f t="shared" si="1060"/>
        <v>0</v>
      </c>
      <c r="EU112" s="23"/>
      <c r="EV112" s="24">
        <f t="shared" ref="EV112:EW112" si="1061">EV113+EV114+EV115+EV116+EV117</f>
        <v>0</v>
      </c>
      <c r="EW112" s="24">
        <f t="shared" si="1061"/>
        <v>0</v>
      </c>
      <c r="EX112" s="23"/>
      <c r="EY112" s="24">
        <f t="shared" ref="EY112:EZ112" si="1062">EY113+EY114+EY115+EY116+EY117</f>
        <v>0</v>
      </c>
      <c r="EZ112" s="24">
        <f t="shared" si="1062"/>
        <v>0</v>
      </c>
      <c r="FA112" s="23"/>
      <c r="FB112" s="24">
        <f t="shared" ref="FB112:FC112" si="1063">FB113+FB114+FB115+FB116+FB117</f>
        <v>0</v>
      </c>
      <c r="FC112" s="24">
        <f t="shared" si="1063"/>
        <v>0</v>
      </c>
      <c r="FD112" s="23"/>
      <c r="FE112" s="24">
        <f t="shared" ref="FE112:FF112" si="1064">FE113+FE114+FE115+FE116+FE117</f>
        <v>0</v>
      </c>
      <c r="FF112" s="24">
        <f t="shared" si="1064"/>
        <v>0</v>
      </c>
      <c r="FG112" s="23"/>
      <c r="FH112" s="24">
        <f t="shared" ref="FH112:FI112" si="1065">FH113+FH114+FH115+FH116+FH117</f>
        <v>0</v>
      </c>
      <c r="FI112" s="24">
        <f t="shared" si="1065"/>
        <v>0</v>
      </c>
      <c r="FJ112" s="23"/>
      <c r="FK112" s="24">
        <f t="shared" ref="FK112:FL112" si="1066">FK113+FK114+FK115+FK116+FK117</f>
        <v>0</v>
      </c>
      <c r="FL112" s="24">
        <f t="shared" si="1066"/>
        <v>0</v>
      </c>
      <c r="FM112" s="23"/>
      <c r="FN112" s="24">
        <f t="shared" ref="FN112:FO112" si="1067">FN113+FN114+FN115+FN116+FN117</f>
        <v>0</v>
      </c>
      <c r="FO112" s="24">
        <f t="shared" si="1067"/>
        <v>0</v>
      </c>
      <c r="FP112" s="23"/>
      <c r="FQ112" s="24">
        <f t="shared" ref="FQ112:FR112" si="1068">FQ113+FQ114+FQ115+FQ116+FQ117</f>
        <v>0</v>
      </c>
      <c r="FR112" s="24">
        <f t="shared" si="1068"/>
        <v>0</v>
      </c>
      <c r="FS112" s="23"/>
      <c r="FT112" s="24">
        <f t="shared" ref="FT112:FU112" si="1069">FT113+FT114+FT115+FT116+FT117</f>
        <v>0</v>
      </c>
      <c r="FU112" s="24">
        <f t="shared" si="1069"/>
        <v>0</v>
      </c>
      <c r="FV112" s="23"/>
      <c r="FW112" s="24">
        <f t="shared" ref="FW112:FX112" si="1070">FW113+FW114+FW115+FW116+FW117</f>
        <v>0</v>
      </c>
      <c r="FX112" s="24">
        <f t="shared" si="1070"/>
        <v>0</v>
      </c>
      <c r="FY112" s="23"/>
      <c r="FZ112" s="24">
        <f t="shared" ref="FZ112:GA112" si="1071">FZ113+FZ114+FZ115+FZ116+FZ117</f>
        <v>0</v>
      </c>
      <c r="GA112" s="24">
        <f t="shared" si="1071"/>
        <v>0</v>
      </c>
      <c r="GB112" s="23"/>
      <c r="GC112" s="24">
        <f t="shared" ref="GC112:GD112" si="1072">GC113+GC114+GC115+GC116+GC117</f>
        <v>0</v>
      </c>
      <c r="GD112" s="24">
        <f t="shared" si="1072"/>
        <v>0</v>
      </c>
      <c r="GE112" s="23"/>
      <c r="GF112" s="24">
        <f t="shared" ref="GF112:GG112" si="1073">GF113+GF114+GF115+GF116+GF117</f>
        <v>0</v>
      </c>
      <c r="GG112" s="24">
        <f t="shared" si="1073"/>
        <v>0</v>
      </c>
      <c r="GH112" s="23"/>
      <c r="GI112" s="24">
        <f t="shared" ref="GI112:GJ112" si="1074">GI113+GI114+GI115+GI116+GI117</f>
        <v>0</v>
      </c>
      <c r="GJ112" s="24">
        <f t="shared" si="1074"/>
        <v>0</v>
      </c>
      <c r="GK112" s="23"/>
      <c r="GL112" s="24">
        <f t="shared" ref="GL112:GM112" si="1075">GL113+GL114+GL115+GL116+GL117</f>
        <v>0</v>
      </c>
      <c r="GM112" s="24">
        <f t="shared" si="1075"/>
        <v>0</v>
      </c>
      <c r="GN112" s="23"/>
      <c r="GO112" s="24">
        <f t="shared" ref="GO112:GP112" si="1076">GO113+GO114+GO115+GO116+GO117</f>
        <v>0</v>
      </c>
      <c r="GP112" s="24">
        <f t="shared" si="1076"/>
        <v>0</v>
      </c>
      <c r="GQ112" s="23"/>
      <c r="GR112" s="24">
        <f t="shared" ref="GR112:GS112" si="1077">GR113+GR114+GR115+GR116+GR117</f>
        <v>0</v>
      </c>
      <c r="GS112" s="24">
        <f t="shared" si="1077"/>
        <v>0</v>
      </c>
      <c r="GT112" s="23"/>
      <c r="GU112" s="24">
        <f t="shared" ref="GU112:GV112" si="1078">GU113+GU114+GU115+GU116+GU117</f>
        <v>0</v>
      </c>
      <c r="GV112" s="24">
        <f t="shared" si="1078"/>
        <v>0</v>
      </c>
      <c r="GW112" s="23"/>
      <c r="GX112" s="24">
        <f t="shared" ref="GX112:GY112" si="1079">GX113+GX114</f>
        <v>0</v>
      </c>
      <c r="GY112" s="24">
        <f t="shared" si="1079"/>
        <v>0</v>
      </c>
      <c r="GZ112" s="24"/>
      <c r="HA112" s="24">
        <f t="shared" ref="HA112:HB112" si="1080">HA113+HA114</f>
        <v>0</v>
      </c>
      <c r="HB112" s="24">
        <f t="shared" si="1080"/>
        <v>0</v>
      </c>
      <c r="HC112" s="24"/>
    </row>
    <row r="113" spans="1:211">
      <c r="A113" s="20" t="s">
        <v>199</v>
      </c>
      <c r="B113" s="23">
        <f t="shared" ref="B113:B117" si="1081">E113+N113+Q113+T113+AC113+AL113+AO113+AX113+BG113+BJ113+BS113+CB113+CK113+CT113+DC113+DL113+DO113+DR113+DU113+ED113+EG113+EP113+ES113+EV113+EY113+FB113+FE113+FH113+FK113+FN113+FQ113+FT113+FW113+FZ113+GC113+GF113+GI113+GL113+GO113+GU113+GR113</f>
        <v>13613.36162</v>
      </c>
      <c r="C113" s="23">
        <f t="shared" ref="C113:C117" si="1082">F113+O113+R113+U113+AD113+AM113+AP113+AY113+BH113+BK113+BT113+CC113+CL113+CU113+DD113+DM113+DP113+DS113+DV113+EE113+EH113+EQ113+ET113+EW113+EZ113+FC113+FF113+FI113+FL113+FO113+FR113+FU113+FX113+GA113+GD113+GG113+GJ113+GM113+GP113+GV113+GS113</f>
        <v>3068.6155699999999</v>
      </c>
      <c r="D113" s="23">
        <f t="shared" si="1021"/>
        <v>22.541203676627227</v>
      </c>
      <c r="E113" s="23">
        <f t="shared" ref="E113:F117" si="1083">H113+K113</f>
        <v>0</v>
      </c>
      <c r="F113" s="23">
        <f t="shared" si="1083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 t="shared" ref="T113:U117" si="1084">W113+Z113</f>
        <v>0</v>
      </c>
      <c r="U113" s="23">
        <f t="shared" si="1084"/>
        <v>0</v>
      </c>
      <c r="V113" s="23"/>
      <c r="W113" s="23"/>
      <c r="X113" s="23"/>
      <c r="Y113" s="23"/>
      <c r="Z113" s="23"/>
      <c r="AA113" s="23"/>
      <c r="AB113" s="23"/>
      <c r="AC113" s="23">
        <f t="shared" ref="AC113:AD117" si="1085">AF113+AI113</f>
        <v>0</v>
      </c>
      <c r="AD113" s="23">
        <f t="shared" si="1085"/>
        <v>0</v>
      </c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>
        <f t="shared" ref="AO113:AP117" si="1086">AR113+AU113</f>
        <v>0</v>
      </c>
      <c r="AP113" s="23">
        <f t="shared" si="1086"/>
        <v>0</v>
      </c>
      <c r="AQ113" s="23"/>
      <c r="AR113" s="23"/>
      <c r="AS113" s="23"/>
      <c r="AT113" s="23"/>
      <c r="AU113" s="23"/>
      <c r="AV113" s="23"/>
      <c r="AW113" s="23"/>
      <c r="AX113" s="23">
        <f t="shared" ref="AX113:AY115" si="1087">BA113+BD113</f>
        <v>3667.05762</v>
      </c>
      <c r="AY113" s="23">
        <f t="shared" si="1087"/>
        <v>3068.6155699999999</v>
      </c>
      <c r="AZ113" s="23">
        <f t="shared" si="1046"/>
        <v>83.680593216312744</v>
      </c>
      <c r="BA113" s="23">
        <v>3593.7164499999999</v>
      </c>
      <c r="BB113" s="23">
        <v>3007.2432399999998</v>
      </c>
      <c r="BC113" s="23">
        <f t="shared" si="1047"/>
        <v>83.680593108563144</v>
      </c>
      <c r="BD113" s="23">
        <v>73.341170000000005</v>
      </c>
      <c r="BE113" s="23">
        <v>61.372329999999998</v>
      </c>
      <c r="BF113" s="23">
        <f t="shared" si="1048"/>
        <v>83.680598496042521</v>
      </c>
      <c r="BG113" s="23"/>
      <c r="BH113" s="23"/>
      <c r="BI113" s="23"/>
      <c r="BJ113" s="23">
        <f t="shared" ref="BJ113:BK117" si="1088">BM113+BP113</f>
        <v>0</v>
      </c>
      <c r="BK113" s="23"/>
      <c r="BL113" s="23"/>
      <c r="BM113" s="23"/>
      <c r="BN113" s="23"/>
      <c r="BO113" s="23"/>
      <c r="BP113" s="23"/>
      <c r="BQ113" s="23"/>
      <c r="BR113" s="23"/>
      <c r="BS113" s="23">
        <f t="shared" ref="BS113:BT117" si="1089">BV113+BY113</f>
        <v>0</v>
      </c>
      <c r="BT113" s="23">
        <f t="shared" si="1089"/>
        <v>0</v>
      </c>
      <c r="BU113" s="23"/>
      <c r="BV113" s="23"/>
      <c r="BW113" s="23"/>
      <c r="BX113" s="23"/>
      <c r="BY113" s="23"/>
      <c r="BZ113" s="23"/>
      <c r="CA113" s="23"/>
      <c r="CB113" s="23">
        <f t="shared" ref="CB113:CC117" si="1090">CE113+CH113</f>
        <v>0</v>
      </c>
      <c r="CC113" s="23">
        <f t="shared" si="1090"/>
        <v>0</v>
      </c>
      <c r="CD113" s="23"/>
      <c r="CE113" s="23"/>
      <c r="CF113" s="23"/>
      <c r="CG113" s="23"/>
      <c r="CH113" s="23"/>
      <c r="CI113" s="23"/>
      <c r="CJ113" s="23"/>
      <c r="CK113" s="23">
        <f>CN113+CQ113</f>
        <v>0</v>
      </c>
      <c r="CL113" s="23">
        <f t="shared" ref="CL113:CL117" si="1091">CO113+CR113</f>
        <v>0</v>
      </c>
      <c r="CM113" s="23"/>
      <c r="CN113" s="23"/>
      <c r="CO113" s="23"/>
      <c r="CP113" s="23"/>
      <c r="CQ113" s="23"/>
      <c r="CR113" s="23"/>
      <c r="CS113" s="23"/>
      <c r="CT113" s="23">
        <f t="shared" ref="CT113:CU117" si="1092">CW113+CZ113</f>
        <v>0</v>
      </c>
      <c r="CU113" s="23">
        <f t="shared" si="1092"/>
        <v>0</v>
      </c>
      <c r="CV113" s="23"/>
      <c r="CW113" s="23"/>
      <c r="CX113" s="23"/>
      <c r="CY113" s="23"/>
      <c r="CZ113" s="23"/>
      <c r="DA113" s="23"/>
      <c r="DB113" s="23"/>
      <c r="DC113" s="23">
        <f t="shared" ref="DC113:DD117" si="1093">DF113+DI113</f>
        <v>0</v>
      </c>
      <c r="DD113" s="23">
        <f t="shared" si="1093"/>
        <v>0</v>
      </c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>
        <v>9946.3040000000001</v>
      </c>
      <c r="DP113" s="23">
        <v>0</v>
      </c>
      <c r="DQ113" s="23">
        <f t="shared" si="1050"/>
        <v>0</v>
      </c>
      <c r="DR113" s="23"/>
      <c r="DS113" s="23"/>
      <c r="DT113" s="23"/>
      <c r="DU113" s="23">
        <f t="shared" ref="DU113:DV117" si="1094">DX113+EA113</f>
        <v>0</v>
      </c>
      <c r="DV113" s="23">
        <f t="shared" si="1094"/>
        <v>0</v>
      </c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>
        <f>GX113+HA113</f>
        <v>0</v>
      </c>
      <c r="GV113" s="23"/>
      <c r="GW113" s="23"/>
      <c r="GX113" s="23"/>
      <c r="GY113" s="23"/>
      <c r="GZ113" s="23"/>
      <c r="HA113" s="23"/>
      <c r="HB113" s="23"/>
      <c r="HC113" s="23"/>
    </row>
    <row r="114" spans="1:211">
      <c r="A114" s="20" t="s">
        <v>111</v>
      </c>
      <c r="B114" s="23">
        <f t="shared" si="1081"/>
        <v>3475</v>
      </c>
      <c r="C114" s="23">
        <f t="shared" si="1082"/>
        <v>0</v>
      </c>
      <c r="D114" s="23"/>
      <c r="E114" s="23">
        <f t="shared" si="1083"/>
        <v>0</v>
      </c>
      <c r="F114" s="23">
        <f t="shared" si="1083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>
        <f t="shared" si="1084"/>
        <v>0</v>
      </c>
      <c r="U114" s="23">
        <f t="shared" si="1084"/>
        <v>0</v>
      </c>
      <c r="V114" s="23"/>
      <c r="W114" s="23"/>
      <c r="X114" s="23"/>
      <c r="Y114" s="23"/>
      <c r="Z114" s="23"/>
      <c r="AA114" s="23"/>
      <c r="AB114" s="23"/>
      <c r="AC114" s="23">
        <f t="shared" si="1085"/>
        <v>0</v>
      </c>
      <c r="AD114" s="23">
        <f t="shared" si="1085"/>
        <v>0</v>
      </c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>
        <f t="shared" si="1086"/>
        <v>0</v>
      </c>
      <c r="AP114" s="23">
        <f t="shared" si="1086"/>
        <v>0</v>
      </c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>
        <f t="shared" si="1088"/>
        <v>725</v>
      </c>
      <c r="BK114" s="23">
        <f t="shared" si="1088"/>
        <v>0</v>
      </c>
      <c r="BL114" s="23"/>
      <c r="BM114" s="23">
        <v>725</v>
      </c>
      <c r="BN114" s="23">
        <v>0</v>
      </c>
      <c r="BO114" s="23">
        <f t="shared" ref="BO114" si="1095">BN114/BM114*100</f>
        <v>0</v>
      </c>
      <c r="BP114" s="23"/>
      <c r="BQ114" s="23"/>
      <c r="BR114" s="23"/>
      <c r="BS114" s="23">
        <f t="shared" si="1089"/>
        <v>0</v>
      </c>
      <c r="BT114" s="23">
        <f t="shared" si="1089"/>
        <v>0</v>
      </c>
      <c r="BU114" s="23"/>
      <c r="BV114" s="23"/>
      <c r="BW114" s="23"/>
      <c r="BX114" s="23"/>
      <c r="BY114" s="23"/>
      <c r="BZ114" s="23"/>
      <c r="CA114" s="23"/>
      <c r="CB114" s="23">
        <f t="shared" si="1090"/>
        <v>0</v>
      </c>
      <c r="CC114" s="23">
        <f t="shared" si="1090"/>
        <v>0</v>
      </c>
      <c r="CD114" s="23"/>
      <c r="CE114" s="23"/>
      <c r="CF114" s="23"/>
      <c r="CG114" s="23"/>
      <c r="CH114" s="23"/>
      <c r="CI114" s="23"/>
      <c r="CJ114" s="23"/>
      <c r="CK114" s="23">
        <f>CN114+CQ114</f>
        <v>0</v>
      </c>
      <c r="CL114" s="23">
        <f t="shared" si="1091"/>
        <v>0</v>
      </c>
      <c r="CM114" s="23"/>
      <c r="CN114" s="23"/>
      <c r="CO114" s="23"/>
      <c r="CP114" s="23"/>
      <c r="CQ114" s="23"/>
      <c r="CR114" s="23"/>
      <c r="CS114" s="23"/>
      <c r="CT114" s="23">
        <f t="shared" si="1092"/>
        <v>0</v>
      </c>
      <c r="CU114" s="23">
        <f t="shared" si="1092"/>
        <v>0</v>
      </c>
      <c r="CV114" s="23"/>
      <c r="CW114" s="23"/>
      <c r="CX114" s="23"/>
      <c r="CY114" s="23"/>
      <c r="CZ114" s="23"/>
      <c r="DA114" s="23"/>
      <c r="DB114" s="23"/>
      <c r="DC114" s="23">
        <f t="shared" si="1093"/>
        <v>0</v>
      </c>
      <c r="DD114" s="23">
        <f t="shared" si="1093"/>
        <v>0</v>
      </c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>
        <v>2750</v>
      </c>
      <c r="DP114" s="23"/>
      <c r="DQ114" s="23"/>
      <c r="DR114" s="23"/>
      <c r="DS114" s="23"/>
      <c r="DT114" s="23"/>
      <c r="DU114" s="23">
        <f t="shared" si="1094"/>
        <v>0</v>
      </c>
      <c r="DV114" s="23">
        <f t="shared" si="1094"/>
        <v>0</v>
      </c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>
        <f t="shared" ref="GU114:GU117" si="1096">GX114+HA114</f>
        <v>0</v>
      </c>
      <c r="GV114" s="23"/>
      <c r="GW114" s="23"/>
      <c r="GX114" s="23"/>
      <c r="GY114" s="23"/>
      <c r="GZ114" s="23"/>
      <c r="HA114" s="23"/>
      <c r="HB114" s="23"/>
      <c r="HC114" s="23"/>
    </row>
    <row r="115" spans="1:211">
      <c r="A115" s="20" t="s">
        <v>113</v>
      </c>
      <c r="B115" s="23">
        <f t="shared" si="1081"/>
        <v>3403.03766</v>
      </c>
      <c r="C115" s="23">
        <f t="shared" si="1082"/>
        <v>54.247729999999997</v>
      </c>
      <c r="D115" s="23">
        <f t="shared" si="1021"/>
        <v>1.5940972572134271</v>
      </c>
      <c r="E115" s="23">
        <f t="shared" si="1083"/>
        <v>0</v>
      </c>
      <c r="F115" s="23">
        <f t="shared" si="1083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 t="shared" si="1084"/>
        <v>0</v>
      </c>
      <c r="U115" s="23">
        <f t="shared" si="1084"/>
        <v>0</v>
      </c>
      <c r="V115" s="23"/>
      <c r="W115" s="23"/>
      <c r="X115" s="23"/>
      <c r="Y115" s="23"/>
      <c r="Z115" s="23"/>
      <c r="AA115" s="23"/>
      <c r="AB115" s="23"/>
      <c r="AC115" s="23">
        <f t="shared" si="1085"/>
        <v>0</v>
      </c>
      <c r="AD115" s="23">
        <f t="shared" si="1085"/>
        <v>0</v>
      </c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>
        <f t="shared" si="1086"/>
        <v>0</v>
      </c>
      <c r="AP115" s="23">
        <f t="shared" si="1086"/>
        <v>0</v>
      </c>
      <c r="AQ115" s="23"/>
      <c r="AR115" s="23"/>
      <c r="AS115" s="23"/>
      <c r="AT115" s="23"/>
      <c r="AU115" s="23"/>
      <c r="AV115" s="23"/>
      <c r="AW115" s="23"/>
      <c r="AX115" s="23">
        <f t="shared" si="1087"/>
        <v>653.03765999999996</v>
      </c>
      <c r="AY115" s="23">
        <f>BB115+BE115</f>
        <v>54.247729999999997</v>
      </c>
      <c r="AZ115" s="23">
        <f t="shared" si="1046"/>
        <v>8.3069833981703294</v>
      </c>
      <c r="BA115" s="23">
        <v>639.9769</v>
      </c>
      <c r="BB115" s="23">
        <v>53.162779999999998</v>
      </c>
      <c r="BC115" s="23">
        <f t="shared" si="1047"/>
        <v>8.3069842052111564</v>
      </c>
      <c r="BD115" s="23">
        <v>13.06076</v>
      </c>
      <c r="BE115" s="23">
        <v>1.0849500000000001</v>
      </c>
      <c r="BF115" s="23">
        <f t="shared" si="1048"/>
        <v>8.3069438531907789</v>
      </c>
      <c r="BG115" s="23"/>
      <c r="BH115" s="23"/>
      <c r="BI115" s="23"/>
      <c r="BJ115" s="23">
        <f t="shared" si="1088"/>
        <v>0</v>
      </c>
      <c r="BK115" s="23"/>
      <c r="BL115" s="23"/>
      <c r="BM115" s="23"/>
      <c r="BN115" s="23"/>
      <c r="BO115" s="23"/>
      <c r="BP115" s="23"/>
      <c r="BQ115" s="23"/>
      <c r="BR115" s="23"/>
      <c r="BS115" s="23">
        <f t="shared" si="1089"/>
        <v>0</v>
      </c>
      <c r="BT115" s="23">
        <f t="shared" si="1089"/>
        <v>0</v>
      </c>
      <c r="BU115" s="23"/>
      <c r="BV115" s="23"/>
      <c r="BW115" s="23"/>
      <c r="BX115" s="23"/>
      <c r="BY115" s="23"/>
      <c r="BZ115" s="23"/>
      <c r="CA115" s="23"/>
      <c r="CB115" s="23">
        <f t="shared" si="1090"/>
        <v>0</v>
      </c>
      <c r="CC115" s="23">
        <f t="shared" si="1090"/>
        <v>0</v>
      </c>
      <c r="CD115" s="23"/>
      <c r="CE115" s="23"/>
      <c r="CF115" s="23"/>
      <c r="CG115" s="23"/>
      <c r="CH115" s="23"/>
      <c r="CI115" s="23"/>
      <c r="CJ115" s="23"/>
      <c r="CK115" s="23">
        <f>CN115+CQ115</f>
        <v>0</v>
      </c>
      <c r="CL115" s="23">
        <f t="shared" si="1091"/>
        <v>0</v>
      </c>
      <c r="CM115" s="23"/>
      <c r="CN115" s="23"/>
      <c r="CO115" s="23"/>
      <c r="CP115" s="23"/>
      <c r="CQ115" s="23"/>
      <c r="CR115" s="23"/>
      <c r="CS115" s="23"/>
      <c r="CT115" s="23">
        <f t="shared" si="1092"/>
        <v>0</v>
      </c>
      <c r="CU115" s="23">
        <f t="shared" si="1092"/>
        <v>0</v>
      </c>
      <c r="CV115" s="23"/>
      <c r="CW115" s="23"/>
      <c r="CX115" s="23"/>
      <c r="CY115" s="23"/>
      <c r="CZ115" s="23"/>
      <c r="DA115" s="23"/>
      <c r="DB115" s="23"/>
      <c r="DC115" s="23">
        <f t="shared" si="1093"/>
        <v>0</v>
      </c>
      <c r="DD115" s="23">
        <f t="shared" si="1093"/>
        <v>0</v>
      </c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>
        <v>2750</v>
      </c>
      <c r="DP115" s="23">
        <v>0</v>
      </c>
      <c r="DQ115" s="23">
        <f t="shared" si="1050"/>
        <v>0</v>
      </c>
      <c r="DR115" s="23"/>
      <c r="DS115" s="23"/>
      <c r="DT115" s="23"/>
      <c r="DU115" s="23">
        <f t="shared" si="1094"/>
        <v>0</v>
      </c>
      <c r="DV115" s="23">
        <f t="shared" si="1094"/>
        <v>0</v>
      </c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>
        <f t="shared" si="1096"/>
        <v>0</v>
      </c>
      <c r="GV115" s="23"/>
      <c r="GW115" s="23"/>
      <c r="GX115" s="23"/>
      <c r="GY115" s="23"/>
      <c r="GZ115" s="23"/>
      <c r="HA115" s="23"/>
      <c r="HB115" s="23"/>
      <c r="HC115" s="23"/>
    </row>
    <row r="116" spans="1:211">
      <c r="A116" s="20" t="s">
        <v>200</v>
      </c>
      <c r="B116" s="23">
        <f t="shared" si="1081"/>
        <v>2750</v>
      </c>
      <c r="C116" s="23">
        <f t="shared" si="1082"/>
        <v>0</v>
      </c>
      <c r="D116" s="23"/>
      <c r="E116" s="23">
        <f t="shared" si="1083"/>
        <v>0</v>
      </c>
      <c r="F116" s="23">
        <f t="shared" si="1083"/>
        <v>0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>
        <f t="shared" si="1084"/>
        <v>0</v>
      </c>
      <c r="U116" s="23">
        <f t="shared" si="1084"/>
        <v>0</v>
      </c>
      <c r="V116" s="23"/>
      <c r="W116" s="23"/>
      <c r="X116" s="23"/>
      <c r="Y116" s="23"/>
      <c r="Z116" s="23"/>
      <c r="AA116" s="23"/>
      <c r="AB116" s="23"/>
      <c r="AC116" s="23">
        <f t="shared" si="1085"/>
        <v>0</v>
      </c>
      <c r="AD116" s="23">
        <f t="shared" si="1085"/>
        <v>0</v>
      </c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>
        <f t="shared" si="1086"/>
        <v>0</v>
      </c>
      <c r="AP116" s="23">
        <f t="shared" si="1086"/>
        <v>0</v>
      </c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>
        <f t="shared" si="1088"/>
        <v>0</v>
      </c>
      <c r="BK116" s="23"/>
      <c r="BL116" s="23"/>
      <c r="BM116" s="23"/>
      <c r="BN116" s="23"/>
      <c r="BO116" s="23"/>
      <c r="BP116" s="23"/>
      <c r="BQ116" s="23"/>
      <c r="BR116" s="23"/>
      <c r="BS116" s="23">
        <f t="shared" si="1089"/>
        <v>0</v>
      </c>
      <c r="BT116" s="23">
        <f t="shared" si="1089"/>
        <v>0</v>
      </c>
      <c r="BU116" s="23"/>
      <c r="BV116" s="23"/>
      <c r="BW116" s="23"/>
      <c r="BX116" s="23"/>
      <c r="BY116" s="23"/>
      <c r="BZ116" s="23"/>
      <c r="CA116" s="23"/>
      <c r="CB116" s="23">
        <f t="shared" si="1090"/>
        <v>0</v>
      </c>
      <c r="CC116" s="23">
        <f t="shared" si="1090"/>
        <v>0</v>
      </c>
      <c r="CD116" s="23"/>
      <c r="CE116" s="23"/>
      <c r="CF116" s="23"/>
      <c r="CG116" s="23"/>
      <c r="CH116" s="23"/>
      <c r="CI116" s="23"/>
      <c r="CJ116" s="23"/>
      <c r="CK116" s="23">
        <f>CN116+CQ116</f>
        <v>0</v>
      </c>
      <c r="CL116" s="23">
        <f t="shared" si="1091"/>
        <v>0</v>
      </c>
      <c r="CM116" s="23"/>
      <c r="CN116" s="23"/>
      <c r="CO116" s="23"/>
      <c r="CP116" s="23"/>
      <c r="CQ116" s="23"/>
      <c r="CR116" s="23"/>
      <c r="CS116" s="23"/>
      <c r="CT116" s="23">
        <f t="shared" si="1092"/>
        <v>0</v>
      </c>
      <c r="CU116" s="23">
        <f t="shared" si="1092"/>
        <v>0</v>
      </c>
      <c r="CV116" s="23"/>
      <c r="CW116" s="23"/>
      <c r="CX116" s="23"/>
      <c r="CY116" s="23"/>
      <c r="CZ116" s="23"/>
      <c r="DA116" s="23"/>
      <c r="DB116" s="23"/>
      <c r="DC116" s="23">
        <f t="shared" si="1093"/>
        <v>0</v>
      </c>
      <c r="DD116" s="23">
        <f t="shared" si="1093"/>
        <v>0</v>
      </c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>
        <v>2750</v>
      </c>
      <c r="DP116" s="23"/>
      <c r="DQ116" s="23"/>
      <c r="DR116" s="23"/>
      <c r="DS116" s="23"/>
      <c r="DT116" s="23"/>
      <c r="DU116" s="23">
        <f t="shared" si="1094"/>
        <v>0</v>
      </c>
      <c r="DV116" s="23">
        <f t="shared" si="1094"/>
        <v>0</v>
      </c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>
        <f t="shared" si="1096"/>
        <v>0</v>
      </c>
      <c r="GV116" s="23"/>
      <c r="GW116" s="23"/>
      <c r="GX116" s="23"/>
      <c r="GY116" s="23"/>
      <c r="GZ116" s="23"/>
      <c r="HA116" s="23"/>
      <c r="HB116" s="23"/>
      <c r="HC116" s="23"/>
    </row>
    <row r="117" spans="1:211" ht="20.25" customHeight="1">
      <c r="A117" s="20" t="s">
        <v>120</v>
      </c>
      <c r="B117" s="23">
        <f t="shared" si="1081"/>
        <v>3750</v>
      </c>
      <c r="C117" s="23">
        <f t="shared" si="1082"/>
        <v>0</v>
      </c>
      <c r="D117" s="23"/>
      <c r="E117" s="23">
        <f t="shared" si="1083"/>
        <v>0</v>
      </c>
      <c r="F117" s="23">
        <f t="shared" si="1083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>
        <f t="shared" si="1084"/>
        <v>0</v>
      </c>
      <c r="U117" s="23">
        <f t="shared" si="1084"/>
        <v>0</v>
      </c>
      <c r="V117" s="23"/>
      <c r="W117" s="23"/>
      <c r="X117" s="23"/>
      <c r="Y117" s="23"/>
      <c r="Z117" s="23"/>
      <c r="AA117" s="23"/>
      <c r="AB117" s="23"/>
      <c r="AC117" s="23">
        <f t="shared" si="1085"/>
        <v>0</v>
      </c>
      <c r="AD117" s="23">
        <f t="shared" si="1085"/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>
        <f t="shared" si="1086"/>
        <v>0</v>
      </c>
      <c r="AP117" s="23">
        <f t="shared" si="1086"/>
        <v>0</v>
      </c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>
        <f t="shared" si="1088"/>
        <v>1000</v>
      </c>
      <c r="BK117" s="23">
        <f t="shared" si="1088"/>
        <v>0</v>
      </c>
      <c r="BL117" s="23"/>
      <c r="BM117" s="23">
        <v>1000</v>
      </c>
      <c r="BN117" s="23">
        <v>0</v>
      </c>
      <c r="BO117" s="23">
        <f t="shared" ref="BO117" si="1097">BN117/BM117*100</f>
        <v>0</v>
      </c>
      <c r="BP117" s="23"/>
      <c r="BQ117" s="23"/>
      <c r="BR117" s="23"/>
      <c r="BS117" s="23">
        <f t="shared" si="1089"/>
        <v>0</v>
      </c>
      <c r="BT117" s="23">
        <f t="shared" si="1089"/>
        <v>0</v>
      </c>
      <c r="BU117" s="23"/>
      <c r="BV117" s="23"/>
      <c r="BW117" s="23"/>
      <c r="BX117" s="23"/>
      <c r="BY117" s="23"/>
      <c r="BZ117" s="23"/>
      <c r="CA117" s="23"/>
      <c r="CB117" s="23">
        <f t="shared" si="1090"/>
        <v>0</v>
      </c>
      <c r="CC117" s="23">
        <f t="shared" si="1090"/>
        <v>0</v>
      </c>
      <c r="CD117" s="23"/>
      <c r="CE117" s="23"/>
      <c r="CF117" s="23"/>
      <c r="CG117" s="23"/>
      <c r="CH117" s="23"/>
      <c r="CI117" s="23"/>
      <c r="CJ117" s="23"/>
      <c r="CK117" s="23">
        <f>CN117+CQ117</f>
        <v>0</v>
      </c>
      <c r="CL117" s="23">
        <f t="shared" si="1091"/>
        <v>0</v>
      </c>
      <c r="CM117" s="23"/>
      <c r="CN117" s="23"/>
      <c r="CO117" s="23"/>
      <c r="CP117" s="23"/>
      <c r="CQ117" s="23"/>
      <c r="CR117" s="23"/>
      <c r="CS117" s="23"/>
      <c r="CT117" s="23">
        <f t="shared" si="1092"/>
        <v>0</v>
      </c>
      <c r="CU117" s="23">
        <f t="shared" si="1092"/>
        <v>0</v>
      </c>
      <c r="CV117" s="23"/>
      <c r="CW117" s="23"/>
      <c r="CX117" s="23"/>
      <c r="CY117" s="23"/>
      <c r="CZ117" s="23"/>
      <c r="DA117" s="23"/>
      <c r="DB117" s="23"/>
      <c r="DC117" s="23">
        <f t="shared" si="1093"/>
        <v>0</v>
      </c>
      <c r="DD117" s="23">
        <f t="shared" si="1093"/>
        <v>0</v>
      </c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>
        <v>2750</v>
      </c>
      <c r="DP117" s="23"/>
      <c r="DQ117" s="23"/>
      <c r="DR117" s="23"/>
      <c r="DS117" s="23"/>
      <c r="DT117" s="23"/>
      <c r="DU117" s="23">
        <f t="shared" si="1094"/>
        <v>0</v>
      </c>
      <c r="DV117" s="23">
        <f t="shared" si="1094"/>
        <v>0</v>
      </c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>
        <f t="shared" si="1096"/>
        <v>0</v>
      </c>
      <c r="GV117" s="23"/>
      <c r="GW117" s="23"/>
      <c r="GX117" s="23"/>
      <c r="GY117" s="23"/>
      <c r="GZ117" s="23"/>
      <c r="HA117" s="23"/>
      <c r="HB117" s="23"/>
      <c r="HC117" s="23"/>
    </row>
    <row r="118" spans="1:211" s="61" customFormat="1" ht="19.5" customHeight="1">
      <c r="A118" s="22" t="s">
        <v>168</v>
      </c>
      <c r="B118" s="24">
        <f t="shared" ref="B118:C118" si="1098">B119+B120</f>
        <v>137552.87213999999</v>
      </c>
      <c r="C118" s="24">
        <f t="shared" si="1098"/>
        <v>45113.675519999997</v>
      </c>
      <c r="D118" s="24">
        <f t="shared" ref="D118:D135" si="1099">C118/B118*100</f>
        <v>32.797334449028249</v>
      </c>
      <c r="E118" s="24">
        <f>E119+E120</f>
        <v>673.61757</v>
      </c>
      <c r="F118" s="24">
        <f>F119+F120</f>
        <v>673.61757</v>
      </c>
      <c r="G118" s="24">
        <f t="shared" ref="G118" si="1100">F118/E118*100</f>
        <v>100</v>
      </c>
      <c r="H118" s="24">
        <f t="shared" ref="H118:I118" si="1101">H119+H120</f>
        <v>666.88139000000001</v>
      </c>
      <c r="I118" s="24">
        <f t="shared" si="1101"/>
        <v>666.88139000000001</v>
      </c>
      <c r="J118" s="24">
        <f t="shared" ref="J118" si="1102">I118/H118*100</f>
        <v>100</v>
      </c>
      <c r="K118" s="24">
        <f t="shared" ref="K118:L118" si="1103">K119+K120</f>
        <v>6.7361800000000001</v>
      </c>
      <c r="L118" s="24">
        <f t="shared" si="1103"/>
        <v>6.7361800000000001</v>
      </c>
      <c r="M118" s="24">
        <f t="shared" ref="M118" si="1104">L118/K118*100</f>
        <v>100</v>
      </c>
      <c r="N118" s="24">
        <f t="shared" ref="N118:O118" si="1105">N119+N120</f>
        <v>351.1</v>
      </c>
      <c r="O118" s="24">
        <f t="shared" si="1105"/>
        <v>351.1</v>
      </c>
      <c r="P118" s="24">
        <f t="shared" ref="P118" si="1106">O118/N118*100</f>
        <v>100</v>
      </c>
      <c r="Q118" s="24">
        <f t="shared" ref="Q118:R118" si="1107">Q119+Q120</f>
        <v>3479</v>
      </c>
      <c r="R118" s="24">
        <f t="shared" si="1107"/>
        <v>3479</v>
      </c>
      <c r="S118" s="24">
        <f t="shared" ref="S118" si="1108">R118/Q118*100</f>
        <v>100</v>
      </c>
      <c r="T118" s="24">
        <f t="shared" ref="T118:U118" si="1109">T119+T120</f>
        <v>7181.6182200000003</v>
      </c>
      <c r="U118" s="24">
        <f t="shared" si="1109"/>
        <v>4189.4017199999998</v>
      </c>
      <c r="V118" s="24">
        <f t="shared" ref="V118" si="1110">U118/T118*100</f>
        <v>58.335065881572298</v>
      </c>
      <c r="W118" s="24">
        <f t="shared" ref="W118:X118" si="1111">W119+W120</f>
        <v>5052.8949599999996</v>
      </c>
      <c r="X118" s="24">
        <f t="shared" si="1111"/>
        <v>2947.60961</v>
      </c>
      <c r="Y118" s="24">
        <f t="shared" ref="Y118" si="1112">X118/W118*100</f>
        <v>58.335066003430249</v>
      </c>
      <c r="Z118" s="24">
        <f t="shared" ref="Z118:AA118" si="1113">Z119+Z120</f>
        <v>2128.7232600000002</v>
      </c>
      <c r="AA118" s="24">
        <f t="shared" si="1113"/>
        <v>1241.7921100000001</v>
      </c>
      <c r="AB118" s="24">
        <f t="shared" ref="AB118" si="1114">AA118/Z118*100</f>
        <v>58.335065592321286</v>
      </c>
      <c r="AC118" s="24">
        <f t="shared" ref="AC118:AD118" si="1115">AC119+AC120</f>
        <v>0</v>
      </c>
      <c r="AD118" s="24">
        <f t="shared" si="1115"/>
        <v>0</v>
      </c>
      <c r="AE118" s="24"/>
      <c r="AF118" s="24">
        <f t="shared" ref="AF118:AG118" si="1116">AF119+AF120</f>
        <v>0</v>
      </c>
      <c r="AG118" s="24">
        <f t="shared" si="1116"/>
        <v>0</v>
      </c>
      <c r="AH118" s="24"/>
      <c r="AI118" s="24">
        <f t="shared" ref="AI118:AJ118" si="1117">AI119+AI120</f>
        <v>0</v>
      </c>
      <c r="AJ118" s="24">
        <f t="shared" si="1117"/>
        <v>0</v>
      </c>
      <c r="AK118" s="24"/>
      <c r="AL118" s="24">
        <f t="shared" ref="AL118:AM118" si="1118">AL119+AL120</f>
        <v>0</v>
      </c>
      <c r="AM118" s="24">
        <f t="shared" si="1118"/>
        <v>0</v>
      </c>
      <c r="AN118" s="23"/>
      <c r="AO118" s="24">
        <f t="shared" ref="AO118:AP118" si="1119">AO119+AO120</f>
        <v>0</v>
      </c>
      <c r="AP118" s="24">
        <f t="shared" si="1119"/>
        <v>0</v>
      </c>
      <c r="AQ118" s="23"/>
      <c r="AR118" s="24">
        <f t="shared" ref="AR118:AS118" si="1120">AR119+AR120</f>
        <v>0</v>
      </c>
      <c r="AS118" s="24">
        <f t="shared" si="1120"/>
        <v>0</v>
      </c>
      <c r="AT118" s="23"/>
      <c r="AU118" s="24">
        <f t="shared" ref="AU118:AV118" si="1121">AU119+AU120</f>
        <v>0</v>
      </c>
      <c r="AV118" s="24">
        <f t="shared" si="1121"/>
        <v>0</v>
      </c>
      <c r="AW118" s="23"/>
      <c r="AX118" s="24">
        <f t="shared" ref="AX118" si="1122">AX119+AX120</f>
        <v>2863.3189599999996</v>
      </c>
      <c r="AY118" s="24">
        <f>AY119+AY120</f>
        <v>0</v>
      </c>
      <c r="AZ118" s="24">
        <f t="shared" ref="AZ118" si="1123">AY118/AX118*100</f>
        <v>0</v>
      </c>
      <c r="BA118" s="24">
        <f t="shared" ref="BA118:BB118" si="1124">BA119+BA120</f>
        <v>2806.0525699999998</v>
      </c>
      <c r="BB118" s="24">
        <f t="shared" si="1124"/>
        <v>0</v>
      </c>
      <c r="BC118" s="24">
        <f t="shared" ref="BC118" si="1125">BB118/BA118*100</f>
        <v>0</v>
      </c>
      <c r="BD118" s="24">
        <f t="shared" ref="BD118" si="1126">BD119+BD120</f>
        <v>57.266390000000001</v>
      </c>
      <c r="BE118" s="24">
        <f>BE120+BE119</f>
        <v>0</v>
      </c>
      <c r="BF118" s="24">
        <f t="shared" ref="BF118" si="1127">BE118/BD118*100</f>
        <v>0</v>
      </c>
      <c r="BG118" s="24">
        <f t="shared" ref="BG118:BH118" si="1128">BG119+BG120</f>
        <v>0</v>
      </c>
      <c r="BH118" s="24">
        <f t="shared" si="1128"/>
        <v>0</v>
      </c>
      <c r="BI118" s="24"/>
      <c r="BJ118" s="24">
        <f t="shared" ref="BJ118:BK118" si="1129">BJ119+BJ120</f>
        <v>643.72933999999998</v>
      </c>
      <c r="BK118" s="24">
        <f t="shared" si="1129"/>
        <v>494.57934</v>
      </c>
      <c r="BL118" s="24">
        <f t="shared" ref="BL118" si="1130">BK118/BJ118*100</f>
        <v>76.830324372041218</v>
      </c>
      <c r="BM118" s="24">
        <f t="shared" ref="BM118" si="1131">BM119+BM120</f>
        <v>643.72933999999998</v>
      </c>
      <c r="BN118" s="24">
        <f t="shared" ref="BN118" si="1132">BN119+BN120</f>
        <v>494.57934</v>
      </c>
      <c r="BO118" s="24">
        <f t="shared" ref="BO118" si="1133">BN118/BM118*100</f>
        <v>76.830324372041218</v>
      </c>
      <c r="BP118" s="24">
        <f t="shared" ref="BP118:BQ118" si="1134">BP119+BP120</f>
        <v>0</v>
      </c>
      <c r="BQ118" s="24">
        <f t="shared" si="1134"/>
        <v>0</v>
      </c>
      <c r="BR118" s="24"/>
      <c r="BS118" s="24">
        <f t="shared" ref="BS118:BT118" si="1135">BS119+BS120</f>
        <v>58639.856</v>
      </c>
      <c r="BT118" s="24">
        <f t="shared" si="1135"/>
        <v>2725.9565000000002</v>
      </c>
      <c r="BU118" s="24">
        <f>BT118/BS118*100</f>
        <v>4.6486411903876439</v>
      </c>
      <c r="BV118" s="24">
        <f t="shared" ref="BV118:BW118" si="1136">BV119+BV120</f>
        <v>57467.058879999997</v>
      </c>
      <c r="BW118" s="24">
        <f t="shared" si="1136"/>
        <v>2671.4373700000001</v>
      </c>
      <c r="BX118" s="24">
        <f t="shared" ref="BX118" si="1137">BW118/BV118*100</f>
        <v>4.6486411903876439</v>
      </c>
      <c r="BY118" s="24">
        <f t="shared" ref="BY118:BZ118" si="1138">BY119+BY120</f>
        <v>1172.7971199999999</v>
      </c>
      <c r="BZ118" s="24">
        <f t="shared" si="1138"/>
        <v>54.519129999999997</v>
      </c>
      <c r="CA118" s="24">
        <f>BZ118/BY118*100</f>
        <v>4.6486411903876439</v>
      </c>
      <c r="CB118" s="24">
        <f t="shared" ref="CB118:CC118" si="1139">CB119+CB120</f>
        <v>0</v>
      </c>
      <c r="CC118" s="24">
        <f t="shared" si="1139"/>
        <v>0</v>
      </c>
      <c r="CD118" s="24"/>
      <c r="CE118" s="24">
        <f t="shared" ref="CE118:CF118" si="1140">CE119+CE120</f>
        <v>0</v>
      </c>
      <c r="CF118" s="24">
        <f t="shared" si="1140"/>
        <v>0</v>
      </c>
      <c r="CG118" s="24"/>
      <c r="CH118" s="24">
        <f t="shared" ref="CH118:CI118" si="1141">CH119+CH120</f>
        <v>0</v>
      </c>
      <c r="CI118" s="24">
        <f t="shared" si="1141"/>
        <v>0</v>
      </c>
      <c r="CJ118" s="24"/>
      <c r="CK118" s="24">
        <f t="shared" ref="CK118:CL118" si="1142">CK119+CK120</f>
        <v>0</v>
      </c>
      <c r="CL118" s="24">
        <f t="shared" si="1142"/>
        <v>0</v>
      </c>
      <c r="CM118" s="24"/>
      <c r="CN118" s="24">
        <f t="shared" ref="CN118" si="1143">CN119+CN120</f>
        <v>0</v>
      </c>
      <c r="CO118" s="24">
        <v>0</v>
      </c>
      <c r="CP118" s="24"/>
      <c r="CQ118" s="24">
        <f t="shared" ref="CQ118:CR118" si="1144">CQ119+CQ120</f>
        <v>0</v>
      </c>
      <c r="CR118" s="24">
        <f t="shared" si="1144"/>
        <v>0</v>
      </c>
      <c r="CS118" s="24"/>
      <c r="CT118" s="24">
        <f t="shared" ref="CT118:CU118" si="1145">CT119+CT120</f>
        <v>0</v>
      </c>
      <c r="CU118" s="24">
        <f t="shared" si="1145"/>
        <v>0</v>
      </c>
      <c r="CV118" s="24"/>
      <c r="CW118" s="24">
        <f t="shared" ref="CW118:CX118" si="1146">CW119+CW120</f>
        <v>0</v>
      </c>
      <c r="CX118" s="24">
        <f t="shared" si="1146"/>
        <v>0</v>
      </c>
      <c r="CY118" s="24"/>
      <c r="CZ118" s="24">
        <f t="shared" ref="CZ118:DA118" si="1147">CZ119+CZ120</f>
        <v>0</v>
      </c>
      <c r="DA118" s="24">
        <f t="shared" si="1147"/>
        <v>0</v>
      </c>
      <c r="DB118" s="24"/>
      <c r="DC118" s="24">
        <f t="shared" ref="DC118:DD118" si="1148">DC119+DC120</f>
        <v>0</v>
      </c>
      <c r="DD118" s="24">
        <f t="shared" si="1148"/>
        <v>0</v>
      </c>
      <c r="DE118" s="24"/>
      <c r="DF118" s="24">
        <f t="shared" ref="DF118:DG118" si="1149">DF119+DF120</f>
        <v>0</v>
      </c>
      <c r="DG118" s="24">
        <f t="shared" si="1149"/>
        <v>0</v>
      </c>
      <c r="DH118" s="24"/>
      <c r="DI118" s="24">
        <f t="shared" ref="DI118:DJ118" si="1150">DI119+DI120</f>
        <v>0</v>
      </c>
      <c r="DJ118" s="24">
        <f t="shared" si="1150"/>
        <v>0</v>
      </c>
      <c r="DK118" s="24"/>
      <c r="DL118" s="24">
        <f t="shared" ref="DL118:DM118" si="1151">DL119+DL120</f>
        <v>0</v>
      </c>
      <c r="DM118" s="24">
        <f t="shared" si="1151"/>
        <v>0</v>
      </c>
      <c r="DN118" s="24"/>
      <c r="DO118" s="24">
        <f t="shared" ref="DO118:DP118" si="1152">DO119+DO120</f>
        <v>10200.039000000001</v>
      </c>
      <c r="DP118" s="24">
        <f t="shared" si="1152"/>
        <v>0</v>
      </c>
      <c r="DQ118" s="24">
        <f>DP118/DO118*100</f>
        <v>0</v>
      </c>
      <c r="DR118" s="24">
        <f t="shared" ref="DR118:DS118" si="1153">DR119+DR120</f>
        <v>2467.1999999999998</v>
      </c>
      <c r="DS118" s="24">
        <f t="shared" si="1153"/>
        <v>1345.8</v>
      </c>
      <c r="DT118" s="24">
        <f t="shared" ref="DT118" si="1154">DS118/DR118*100</f>
        <v>54.547665369649813</v>
      </c>
      <c r="DU118" s="24">
        <f t="shared" ref="DU118:DV118" si="1155">DU119+DU120</f>
        <v>0</v>
      </c>
      <c r="DV118" s="24">
        <f t="shared" si="1155"/>
        <v>0</v>
      </c>
      <c r="DW118" s="24"/>
      <c r="DX118" s="24">
        <f t="shared" ref="DX118:DY118" si="1156">DX119+DX120</f>
        <v>0</v>
      </c>
      <c r="DY118" s="24">
        <f t="shared" si="1156"/>
        <v>0</v>
      </c>
      <c r="DZ118" s="24"/>
      <c r="EA118" s="24">
        <f t="shared" ref="EA118:EB118" si="1157">EA119+EA120</f>
        <v>0</v>
      </c>
      <c r="EB118" s="24">
        <f t="shared" si="1157"/>
        <v>0</v>
      </c>
      <c r="EC118" s="24"/>
      <c r="ED118" s="24">
        <f>ED119+ED120</f>
        <v>34255.264000000003</v>
      </c>
      <c r="EE118" s="24">
        <f>EE119+EE120</f>
        <v>22383.53268</v>
      </c>
      <c r="EF118" s="24">
        <f>EE118/ED118*100</f>
        <v>65.343337245919344</v>
      </c>
      <c r="EG118" s="24">
        <f t="shared" ref="EG118:EO118" si="1158">EG119+EG120</f>
        <v>102.04082</v>
      </c>
      <c r="EH118" s="24">
        <f t="shared" si="1158"/>
        <v>102.04082</v>
      </c>
      <c r="EI118" s="24">
        <f t="shared" si="1158"/>
        <v>100</v>
      </c>
      <c r="EJ118" s="24">
        <f t="shared" si="1158"/>
        <v>100</v>
      </c>
      <c r="EK118" s="24">
        <f t="shared" si="1158"/>
        <v>100</v>
      </c>
      <c r="EL118" s="24">
        <f t="shared" si="1158"/>
        <v>100</v>
      </c>
      <c r="EM118" s="24">
        <f t="shared" si="1158"/>
        <v>2.0408200000000001</v>
      </c>
      <c r="EN118" s="24">
        <f t="shared" si="1158"/>
        <v>2.0408200000000001</v>
      </c>
      <c r="EO118" s="24">
        <f t="shared" si="1158"/>
        <v>100</v>
      </c>
      <c r="EP118" s="24">
        <f t="shared" ref="EP118:EQ118" si="1159">EP119+EP120</f>
        <v>0</v>
      </c>
      <c r="EQ118" s="24">
        <f t="shared" si="1159"/>
        <v>0</v>
      </c>
      <c r="ER118" s="24"/>
      <c r="ES118" s="24">
        <f t="shared" ref="ES118:ET118" si="1160">ES119+ES120</f>
        <v>0</v>
      </c>
      <c r="ET118" s="24">
        <f t="shared" si="1160"/>
        <v>0</v>
      </c>
      <c r="EU118" s="24"/>
      <c r="EV118" s="24">
        <f t="shared" ref="EV118:EW118" si="1161">EV119+EV120</f>
        <v>0</v>
      </c>
      <c r="EW118" s="24">
        <f t="shared" si="1161"/>
        <v>0</v>
      </c>
      <c r="EX118" s="24"/>
      <c r="EY118" s="24">
        <f t="shared" ref="EY118:EZ118" si="1162">EY119+EY120</f>
        <v>70.057599999999994</v>
      </c>
      <c r="EZ118" s="24">
        <f t="shared" si="1162"/>
        <v>70.057599999999994</v>
      </c>
      <c r="FA118" s="24">
        <f t="shared" ref="FA118" si="1163">EZ118/EY118*100</f>
        <v>100</v>
      </c>
      <c r="FB118" s="24">
        <f t="shared" ref="FB118:FC118" si="1164">FB119+FB120</f>
        <v>6925.4508299999998</v>
      </c>
      <c r="FC118" s="24">
        <f t="shared" si="1164"/>
        <v>3758.4425700000002</v>
      </c>
      <c r="FD118" s="24">
        <f t="shared" ref="FD118" si="1165">FC118/FB118*100</f>
        <v>54.270005841626926</v>
      </c>
      <c r="FE118" s="24">
        <f t="shared" ref="FE118:FF118" si="1166">FE119+FE120</f>
        <v>0</v>
      </c>
      <c r="FF118" s="24">
        <f t="shared" si="1166"/>
        <v>0</v>
      </c>
      <c r="FG118" s="24"/>
      <c r="FH118" s="24">
        <f t="shared" ref="FH118:FI118" si="1167">FH119+FH120</f>
        <v>4015.5102000000002</v>
      </c>
      <c r="FI118" s="24">
        <f t="shared" si="1167"/>
        <v>1653.41266</v>
      </c>
      <c r="FJ118" s="24">
        <f t="shared" ref="FJ118" si="1168">FI118/FH118*100</f>
        <v>41.175655835714224</v>
      </c>
      <c r="FK118" s="24">
        <f t="shared" ref="FK118:FL118" si="1169">FK119+FK120</f>
        <v>0</v>
      </c>
      <c r="FL118" s="24">
        <f t="shared" si="1169"/>
        <v>0</v>
      </c>
      <c r="FM118" s="24"/>
      <c r="FN118" s="24">
        <f t="shared" ref="FN118:FO118" si="1170">FN119+FN120</f>
        <v>0</v>
      </c>
      <c r="FO118" s="24">
        <f t="shared" si="1170"/>
        <v>0</v>
      </c>
      <c r="FP118" s="24"/>
      <c r="FQ118" s="24">
        <f t="shared" ref="FQ118:FR118" si="1171">FQ119+FQ120</f>
        <v>0</v>
      </c>
      <c r="FR118" s="24">
        <f t="shared" si="1171"/>
        <v>0</v>
      </c>
      <c r="FS118" s="24"/>
      <c r="FT118" s="24">
        <f t="shared" ref="FT118:FU118" si="1172">FT119+FT120</f>
        <v>0</v>
      </c>
      <c r="FU118" s="24">
        <f t="shared" si="1172"/>
        <v>0</v>
      </c>
      <c r="FV118" s="24"/>
      <c r="FW118" s="24">
        <f t="shared" ref="FW118:FX118" si="1173">FW119+FW120</f>
        <v>1259.874</v>
      </c>
      <c r="FX118" s="24">
        <f t="shared" si="1173"/>
        <v>1030.9202399999999</v>
      </c>
      <c r="FY118" s="24">
        <f t="shared" ref="FY118" si="1174">FX118/FW118*100</f>
        <v>81.827249391605818</v>
      </c>
      <c r="FZ118" s="24">
        <f t="shared" ref="FZ118:GA118" si="1175">FZ119+FZ120</f>
        <v>2856.4479200000001</v>
      </c>
      <c r="GA118" s="24">
        <f t="shared" si="1175"/>
        <v>2855.8138200000003</v>
      </c>
      <c r="GB118" s="24">
        <f t="shared" ref="GB118" si="1176">GA118/FZ118*100</f>
        <v>99.977801100606115</v>
      </c>
      <c r="GC118" s="24">
        <f>GC119+GC120</f>
        <v>1568.7476799999999</v>
      </c>
      <c r="GD118" s="24">
        <f t="shared" ref="GD118" si="1177">GD119+GD120</f>
        <v>0</v>
      </c>
      <c r="GE118" s="24">
        <f t="shared" ref="GE118" si="1178">GD118/GC118*100</f>
        <v>0</v>
      </c>
      <c r="GF118" s="24">
        <f>GF119+GF120</f>
        <v>0</v>
      </c>
      <c r="GG118" s="24">
        <f t="shared" ref="GG118" si="1179">GG119+GG120</f>
        <v>0</v>
      </c>
      <c r="GH118" s="24"/>
      <c r="GI118" s="24">
        <f>GI119+GI120</f>
        <v>0</v>
      </c>
      <c r="GJ118" s="24">
        <f t="shared" ref="GJ118" si="1180">GJ119+GJ120</f>
        <v>0</v>
      </c>
      <c r="GK118" s="24"/>
      <c r="GL118" s="24">
        <f>GL119+GL120</f>
        <v>0</v>
      </c>
      <c r="GM118" s="24">
        <f t="shared" ref="GM118" si="1181">GM119+GM120</f>
        <v>0</v>
      </c>
      <c r="GN118" s="24"/>
      <c r="GO118" s="24">
        <f>GO119+GO120</f>
        <v>0</v>
      </c>
      <c r="GP118" s="24">
        <f t="shared" ref="GP118" si="1182">GP119+GP120</f>
        <v>0</v>
      </c>
      <c r="GQ118" s="24"/>
      <c r="GR118" s="24">
        <f>GR119+GR120</f>
        <v>0</v>
      </c>
      <c r="GS118" s="24">
        <f t="shared" ref="GS118" si="1183">GS119+GS120</f>
        <v>0</v>
      </c>
      <c r="GT118" s="24"/>
      <c r="GU118" s="24">
        <f>GU119+GU120</f>
        <v>0</v>
      </c>
      <c r="GV118" s="24">
        <f t="shared" ref="GV118" si="1184">GV119+GV120</f>
        <v>0</v>
      </c>
      <c r="GW118" s="24"/>
      <c r="GX118" s="24">
        <f t="shared" ref="GX118:HC118" si="1185">GX119+GX120</f>
        <v>0</v>
      </c>
      <c r="GY118" s="24">
        <f t="shared" si="1185"/>
        <v>0</v>
      </c>
      <c r="GZ118" s="24"/>
      <c r="HA118" s="24">
        <f t="shared" si="1185"/>
        <v>0</v>
      </c>
      <c r="HB118" s="24">
        <f t="shared" si="1185"/>
        <v>0</v>
      </c>
      <c r="HC118" s="24"/>
    </row>
    <row r="119" spans="1:211">
      <c r="A119" s="20" t="s">
        <v>167</v>
      </c>
      <c r="B119" s="23">
        <f>E119+N119+Q119+T119+AC119+AL119+AO119+AX119+BG119+BJ119+BS119+CB119+CK119+CT119+DC119+DL119+DO119+DR119+DU119+ED119+EG119+EP119+ES119+EV119+EY119+FB119+FE119+FH119+FK119+FN119+FQ119+FT119+FW119+FZ119+GC119+GF119+GI119+GL119+GO119+GU119+GR119</f>
        <v>123845.78483999999</v>
      </c>
      <c r="C119" s="23">
        <f>F119+O119+R119+U119+AD119+AM119+AP119+AY119+BH119+BK119+BT119+CC119+CL119+CU119+DD119+DM119+DP119+DS119+DV119+EE119+EH119+EQ119+ET119+EW119+EZ119+FC119+FF119+FI119+FL119+FO119+FR119+FU119+FX119+GA119+GD119+GG119+GJ119+GM119+GP119+GV119+GS119</f>
        <v>44619.09618</v>
      </c>
      <c r="D119" s="23">
        <v>36.027948983200943</v>
      </c>
      <c r="E119" s="23">
        <v>673.61757</v>
      </c>
      <c r="F119" s="23">
        <v>673.61757</v>
      </c>
      <c r="G119" s="23">
        <v>100</v>
      </c>
      <c r="H119" s="23">
        <v>666.88139000000001</v>
      </c>
      <c r="I119" s="23">
        <v>666.88139000000001</v>
      </c>
      <c r="J119" s="23">
        <v>100</v>
      </c>
      <c r="K119" s="23">
        <v>6.7361800000000001</v>
      </c>
      <c r="L119" s="23">
        <v>6.7361800000000001</v>
      </c>
      <c r="M119" s="23">
        <v>100</v>
      </c>
      <c r="N119" s="23">
        <v>351.1</v>
      </c>
      <c r="O119" s="23">
        <v>351.1</v>
      </c>
      <c r="P119" s="23">
        <v>100</v>
      </c>
      <c r="Q119" s="23">
        <v>3479</v>
      </c>
      <c r="R119" s="23">
        <v>3479</v>
      </c>
      <c r="S119" s="23">
        <v>100</v>
      </c>
      <c r="T119" s="23">
        <v>7181.6182200000003</v>
      </c>
      <c r="U119" s="23">
        <v>4189.4017199999998</v>
      </c>
      <c r="V119" s="23">
        <v>58.335065881572298</v>
      </c>
      <c r="W119" s="23">
        <v>5052.8949599999996</v>
      </c>
      <c r="X119" s="23">
        <v>2947.60961</v>
      </c>
      <c r="Y119" s="23">
        <v>58.335066003430249</v>
      </c>
      <c r="Z119" s="23">
        <v>2128.7232600000002</v>
      </c>
      <c r="AA119" s="23">
        <v>1241.7921100000001</v>
      </c>
      <c r="AB119" s="23">
        <v>58.335065592321286</v>
      </c>
      <c r="AC119" s="23">
        <v>0</v>
      </c>
      <c r="AD119" s="23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>
        <v>0</v>
      </c>
      <c r="AP119" s="23">
        <v>0</v>
      </c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>
        <v>0</v>
      </c>
      <c r="BK119" s="23"/>
      <c r="BL119" s="23"/>
      <c r="BM119" s="23"/>
      <c r="BN119" s="23"/>
      <c r="BO119" s="23"/>
      <c r="BP119" s="23"/>
      <c r="BQ119" s="23"/>
      <c r="BR119" s="23"/>
      <c r="BS119" s="23">
        <v>58639.856</v>
      </c>
      <c r="BT119" s="23">
        <v>2725.9565000000002</v>
      </c>
      <c r="BU119" s="23">
        <v>4.6486411903876439</v>
      </c>
      <c r="BV119" s="23">
        <v>57467.058879999997</v>
      </c>
      <c r="BW119" s="23">
        <v>2671.4373700000001</v>
      </c>
      <c r="BX119" s="23">
        <v>4.6486411903876439</v>
      </c>
      <c r="BY119" s="23">
        <v>1172.7971199999999</v>
      </c>
      <c r="BZ119" s="23">
        <v>54.519129999999997</v>
      </c>
      <c r="CA119" s="23">
        <v>4.6486411903876439</v>
      </c>
      <c r="CB119" s="23">
        <v>0</v>
      </c>
      <c r="CC119" s="23">
        <v>0</v>
      </c>
      <c r="CD119" s="23"/>
      <c r="CE119" s="23"/>
      <c r="CF119" s="23"/>
      <c r="CG119" s="23"/>
      <c r="CH119" s="23"/>
      <c r="CI119" s="23"/>
      <c r="CJ119" s="23"/>
      <c r="CK119" s="23">
        <v>0</v>
      </c>
      <c r="CL119" s="23">
        <v>0</v>
      </c>
      <c r="CM119" s="23"/>
      <c r="CN119" s="23"/>
      <c r="CO119" s="23"/>
      <c r="CP119" s="23"/>
      <c r="CQ119" s="23"/>
      <c r="CR119" s="23"/>
      <c r="CS119" s="23"/>
      <c r="CT119" s="23">
        <v>0</v>
      </c>
      <c r="CU119" s="23">
        <v>0</v>
      </c>
      <c r="CV119" s="23"/>
      <c r="CW119" s="23"/>
      <c r="CX119" s="23"/>
      <c r="CY119" s="23"/>
      <c r="CZ119" s="23"/>
      <c r="DA119" s="23"/>
      <c r="DB119" s="23"/>
      <c r="DC119" s="23">
        <v>0</v>
      </c>
      <c r="DD119" s="23">
        <v>0</v>
      </c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>
        <v>2467.1999999999998</v>
      </c>
      <c r="DS119" s="23">
        <v>1345.8</v>
      </c>
      <c r="DT119" s="23">
        <v>54.547665369649813</v>
      </c>
      <c r="DU119" s="23">
        <v>0</v>
      </c>
      <c r="DV119" s="23">
        <v>0</v>
      </c>
      <c r="DW119" s="23"/>
      <c r="DX119" s="23"/>
      <c r="DY119" s="23"/>
      <c r="DZ119" s="23"/>
      <c r="EA119" s="23"/>
      <c r="EB119" s="23"/>
      <c r="EC119" s="23"/>
      <c r="ED119" s="23">
        <v>34255.264000000003</v>
      </c>
      <c r="EE119" s="23">
        <v>22383.53268</v>
      </c>
      <c r="EF119" s="23">
        <v>65.343337245919344</v>
      </c>
      <c r="EG119" s="23">
        <v>102.04082</v>
      </c>
      <c r="EH119" s="23">
        <v>102.04082</v>
      </c>
      <c r="EI119" s="23">
        <v>100</v>
      </c>
      <c r="EJ119" s="23">
        <v>100</v>
      </c>
      <c r="EK119" s="23">
        <v>100</v>
      </c>
      <c r="EL119" s="23">
        <v>100</v>
      </c>
      <c r="EM119" s="23">
        <v>2.0408200000000001</v>
      </c>
      <c r="EN119" s="23">
        <v>2.0408200000000001</v>
      </c>
      <c r="EO119" s="23">
        <v>100</v>
      </c>
      <c r="EP119" s="23"/>
      <c r="EQ119" s="23"/>
      <c r="ER119" s="23"/>
      <c r="ES119" s="23"/>
      <c r="ET119" s="23"/>
      <c r="EU119" s="23"/>
      <c r="EV119" s="23"/>
      <c r="EW119" s="23"/>
      <c r="EX119" s="23"/>
      <c r="EY119" s="23">
        <v>70.057599999999994</v>
      </c>
      <c r="EZ119" s="23">
        <v>70.057599999999994</v>
      </c>
      <c r="FA119" s="23">
        <v>100</v>
      </c>
      <c r="FB119" s="23">
        <v>6925.4508299999998</v>
      </c>
      <c r="FC119" s="23">
        <v>3758.4425700000002</v>
      </c>
      <c r="FD119" s="23">
        <v>54.270005841626926</v>
      </c>
      <c r="FE119" s="23"/>
      <c r="FF119" s="23"/>
      <c r="FG119" s="23"/>
      <c r="FH119" s="23">
        <v>4015.5102000000002</v>
      </c>
      <c r="FI119" s="23">
        <v>1653.41266</v>
      </c>
      <c r="FJ119" s="23">
        <v>41.175655835714224</v>
      </c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>
        <v>1259.874</v>
      </c>
      <c r="FX119" s="23">
        <v>1030.9202399999999</v>
      </c>
      <c r="FY119" s="23">
        <v>81.827249391605818</v>
      </c>
      <c r="FZ119" s="23">
        <v>2856.4479200000001</v>
      </c>
      <c r="GA119" s="23">
        <v>2855.8138200000003</v>
      </c>
      <c r="GB119" s="23">
        <v>99.977801100606115</v>
      </c>
      <c r="GC119" s="23">
        <v>1568.7476799999999</v>
      </c>
      <c r="GD119" s="23"/>
      <c r="GE119" s="23">
        <v>0</v>
      </c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>
        <v>0</v>
      </c>
      <c r="GV119" s="23"/>
      <c r="GW119" s="23"/>
      <c r="GX119" s="23"/>
      <c r="GY119" s="23"/>
      <c r="GZ119" s="23"/>
      <c r="HA119" s="23"/>
      <c r="HB119" s="23"/>
      <c r="HC119" s="23"/>
    </row>
    <row r="120" spans="1:211" s="61" customFormat="1">
      <c r="A120" s="22" t="s">
        <v>192</v>
      </c>
      <c r="B120" s="24">
        <f>SUM(B121:B124)</f>
        <v>13707.087299999999</v>
      </c>
      <c r="C120" s="24">
        <f>SUM(C121:C124)</f>
        <v>494.57934</v>
      </c>
      <c r="D120" s="24">
        <v>3.6082015761291606</v>
      </c>
      <c r="E120" s="24">
        <f>SUM(E121:E124)</f>
        <v>0</v>
      </c>
      <c r="F120" s="24">
        <f>SUM(F121:F124)</f>
        <v>0</v>
      </c>
      <c r="G120" s="23"/>
      <c r="H120" s="24">
        <v>0</v>
      </c>
      <c r="I120" s="24">
        <v>0</v>
      </c>
      <c r="J120" s="23"/>
      <c r="K120" s="24">
        <v>0</v>
      </c>
      <c r="L120" s="24">
        <v>0</v>
      </c>
      <c r="M120" s="23"/>
      <c r="N120" s="24">
        <v>0</v>
      </c>
      <c r="O120" s="24">
        <v>0</v>
      </c>
      <c r="P120" s="23"/>
      <c r="Q120" s="24">
        <v>0</v>
      </c>
      <c r="R120" s="24">
        <v>0</v>
      </c>
      <c r="S120" s="23"/>
      <c r="T120" s="24">
        <v>0</v>
      </c>
      <c r="U120" s="24">
        <v>0</v>
      </c>
      <c r="V120" s="23"/>
      <c r="W120" s="24">
        <v>0</v>
      </c>
      <c r="X120" s="24">
        <v>0</v>
      </c>
      <c r="Y120" s="23"/>
      <c r="Z120" s="24">
        <v>0</v>
      </c>
      <c r="AA120" s="24">
        <v>0</v>
      </c>
      <c r="AB120" s="23"/>
      <c r="AC120" s="24">
        <v>0</v>
      </c>
      <c r="AD120" s="24">
        <v>0</v>
      </c>
      <c r="AE120" s="23"/>
      <c r="AF120" s="24">
        <v>0</v>
      </c>
      <c r="AG120" s="24">
        <v>0</v>
      </c>
      <c r="AH120" s="23"/>
      <c r="AI120" s="24">
        <v>0</v>
      </c>
      <c r="AJ120" s="24">
        <v>0</v>
      </c>
      <c r="AK120" s="23"/>
      <c r="AL120" s="24">
        <v>0</v>
      </c>
      <c r="AM120" s="24">
        <v>0</v>
      </c>
      <c r="AN120" s="23"/>
      <c r="AO120" s="24">
        <v>0</v>
      </c>
      <c r="AP120" s="24">
        <v>0</v>
      </c>
      <c r="AQ120" s="23"/>
      <c r="AR120" s="24">
        <v>0</v>
      </c>
      <c r="AS120" s="24">
        <v>0</v>
      </c>
      <c r="AT120" s="23"/>
      <c r="AU120" s="24">
        <v>0</v>
      </c>
      <c r="AV120" s="24">
        <v>0</v>
      </c>
      <c r="AW120" s="23"/>
      <c r="AX120" s="24">
        <v>2863.3189599999996</v>
      </c>
      <c r="AY120" s="24">
        <v>0</v>
      </c>
      <c r="AZ120" s="24">
        <v>0</v>
      </c>
      <c r="BA120" s="24">
        <v>2806.0525699999998</v>
      </c>
      <c r="BB120" s="24">
        <v>0</v>
      </c>
      <c r="BC120" s="24">
        <v>0</v>
      </c>
      <c r="BD120" s="24">
        <v>57.266390000000001</v>
      </c>
      <c r="BE120" s="24">
        <v>0</v>
      </c>
      <c r="BF120" s="24">
        <v>0</v>
      </c>
      <c r="BG120" s="24">
        <v>0</v>
      </c>
      <c r="BH120" s="24">
        <v>0</v>
      </c>
      <c r="BI120" s="24"/>
      <c r="BJ120" s="24">
        <v>643.72933999999998</v>
      </c>
      <c r="BK120" s="24">
        <v>494.57934</v>
      </c>
      <c r="BL120" s="24">
        <v>76.830324372041218</v>
      </c>
      <c r="BM120" s="24">
        <v>643.72933999999998</v>
      </c>
      <c r="BN120" s="24">
        <v>494.57934</v>
      </c>
      <c r="BO120" s="24">
        <v>76.830324372041218</v>
      </c>
      <c r="BP120" s="24">
        <v>0</v>
      </c>
      <c r="BQ120" s="24">
        <v>0</v>
      </c>
      <c r="BR120" s="24"/>
      <c r="BS120" s="24">
        <v>0</v>
      </c>
      <c r="BT120" s="24">
        <v>0</v>
      </c>
      <c r="BU120" s="24"/>
      <c r="BV120" s="24">
        <v>0</v>
      </c>
      <c r="BW120" s="24">
        <v>0</v>
      </c>
      <c r="BX120" s="24"/>
      <c r="BY120" s="24">
        <v>0</v>
      </c>
      <c r="BZ120" s="24">
        <v>0</v>
      </c>
      <c r="CA120" s="23"/>
      <c r="CB120" s="24">
        <v>0</v>
      </c>
      <c r="CC120" s="24">
        <v>0</v>
      </c>
      <c r="CD120" s="24"/>
      <c r="CE120" s="24">
        <v>0</v>
      </c>
      <c r="CF120" s="24">
        <v>0</v>
      </c>
      <c r="CG120" s="24"/>
      <c r="CH120" s="24">
        <v>0</v>
      </c>
      <c r="CI120" s="24">
        <v>0</v>
      </c>
      <c r="CJ120" s="24"/>
      <c r="CK120" s="24">
        <v>0</v>
      </c>
      <c r="CL120" s="24">
        <v>0</v>
      </c>
      <c r="CM120" s="24"/>
      <c r="CN120" s="24">
        <v>0</v>
      </c>
      <c r="CO120" s="24">
        <v>0</v>
      </c>
      <c r="CP120" s="24"/>
      <c r="CQ120" s="24">
        <v>0</v>
      </c>
      <c r="CR120" s="24">
        <v>0</v>
      </c>
      <c r="CS120" s="24"/>
      <c r="CT120" s="24">
        <v>0</v>
      </c>
      <c r="CU120" s="24">
        <v>0</v>
      </c>
      <c r="CV120" s="24"/>
      <c r="CW120" s="24">
        <v>0</v>
      </c>
      <c r="CX120" s="24">
        <v>0</v>
      </c>
      <c r="CY120" s="24"/>
      <c r="CZ120" s="24">
        <v>0</v>
      </c>
      <c r="DA120" s="24">
        <v>0</v>
      </c>
      <c r="DB120" s="24"/>
      <c r="DC120" s="24">
        <v>0</v>
      </c>
      <c r="DD120" s="24">
        <v>0</v>
      </c>
      <c r="DE120" s="24"/>
      <c r="DF120" s="24">
        <v>0</v>
      </c>
      <c r="DG120" s="24">
        <v>0</v>
      </c>
      <c r="DH120" s="24"/>
      <c r="DI120" s="24">
        <v>0</v>
      </c>
      <c r="DJ120" s="24">
        <v>0</v>
      </c>
      <c r="DK120" s="24"/>
      <c r="DL120" s="24">
        <v>0</v>
      </c>
      <c r="DM120" s="24">
        <v>0</v>
      </c>
      <c r="DN120" s="24"/>
      <c r="DO120" s="24">
        <v>10200.039000000001</v>
      </c>
      <c r="DP120" s="24">
        <v>0</v>
      </c>
      <c r="DQ120" s="24">
        <v>0</v>
      </c>
      <c r="DR120" s="24">
        <v>0</v>
      </c>
      <c r="DS120" s="24">
        <v>0</v>
      </c>
      <c r="DT120" s="24"/>
      <c r="DU120" s="24">
        <v>0</v>
      </c>
      <c r="DV120" s="24">
        <v>0</v>
      </c>
      <c r="DW120" s="24"/>
      <c r="DX120" s="24">
        <v>0</v>
      </c>
      <c r="DY120" s="24">
        <v>0</v>
      </c>
      <c r="DZ120" s="24"/>
      <c r="EA120" s="24">
        <v>0</v>
      </c>
      <c r="EB120" s="24">
        <v>0</v>
      </c>
      <c r="EC120" s="24"/>
      <c r="ED120" s="24"/>
      <c r="EE120" s="24"/>
      <c r="EF120" s="23"/>
      <c r="EG120" s="24">
        <v>0</v>
      </c>
      <c r="EH120" s="24">
        <v>0</v>
      </c>
      <c r="EI120" s="24"/>
      <c r="EJ120" s="24">
        <v>0</v>
      </c>
      <c r="EK120" s="24">
        <v>0</v>
      </c>
      <c r="EL120" s="24"/>
      <c r="EM120" s="24">
        <v>0</v>
      </c>
      <c r="EN120" s="24">
        <v>0</v>
      </c>
      <c r="EO120" s="24"/>
      <c r="EP120" s="24">
        <v>0</v>
      </c>
      <c r="EQ120" s="24">
        <v>0</v>
      </c>
      <c r="ER120" s="24"/>
      <c r="ES120" s="24">
        <v>0</v>
      </c>
      <c r="ET120" s="24">
        <v>0</v>
      </c>
      <c r="EU120" s="24"/>
      <c r="EV120" s="24">
        <v>0</v>
      </c>
      <c r="EW120" s="24">
        <v>0</v>
      </c>
      <c r="EX120" s="24"/>
      <c r="EY120" s="24">
        <v>0</v>
      </c>
      <c r="EZ120" s="24">
        <v>0</v>
      </c>
      <c r="FA120" s="24"/>
      <c r="FB120" s="24">
        <v>0</v>
      </c>
      <c r="FC120" s="24">
        <v>0</v>
      </c>
      <c r="FD120" s="24"/>
      <c r="FE120" s="24">
        <v>0</v>
      </c>
      <c r="FF120" s="24">
        <v>0</v>
      </c>
      <c r="FG120" s="24"/>
      <c r="FH120" s="24">
        <v>0</v>
      </c>
      <c r="FI120" s="24">
        <v>0</v>
      </c>
      <c r="FJ120" s="24"/>
      <c r="FK120" s="24">
        <v>0</v>
      </c>
      <c r="FL120" s="24">
        <v>0</v>
      </c>
      <c r="FM120" s="24"/>
      <c r="FN120" s="24">
        <v>0</v>
      </c>
      <c r="FO120" s="24">
        <v>0</v>
      </c>
      <c r="FP120" s="24"/>
      <c r="FQ120" s="24">
        <v>0</v>
      </c>
      <c r="FR120" s="24">
        <v>0</v>
      </c>
      <c r="FS120" s="24"/>
      <c r="FT120" s="24">
        <v>0</v>
      </c>
      <c r="FU120" s="24">
        <v>0</v>
      </c>
      <c r="FV120" s="24"/>
      <c r="FW120" s="24">
        <v>0</v>
      </c>
      <c r="FX120" s="24">
        <v>0</v>
      </c>
      <c r="FY120" s="24"/>
      <c r="FZ120" s="24">
        <v>0</v>
      </c>
      <c r="GA120" s="24">
        <v>0</v>
      </c>
      <c r="GB120" s="24"/>
      <c r="GC120" s="24">
        <v>0</v>
      </c>
      <c r="GD120" s="24">
        <v>0</v>
      </c>
      <c r="GE120" s="24"/>
      <c r="GF120" s="24">
        <v>0</v>
      </c>
      <c r="GG120" s="24">
        <v>0</v>
      </c>
      <c r="GH120" s="24"/>
      <c r="GI120" s="24">
        <v>0</v>
      </c>
      <c r="GJ120" s="24">
        <v>0</v>
      </c>
      <c r="GK120" s="24"/>
      <c r="GL120" s="24">
        <v>0</v>
      </c>
      <c r="GM120" s="24">
        <v>0</v>
      </c>
      <c r="GN120" s="24"/>
      <c r="GO120" s="24">
        <v>0</v>
      </c>
      <c r="GP120" s="24">
        <v>0</v>
      </c>
      <c r="GQ120" s="24"/>
      <c r="GR120" s="24">
        <v>0</v>
      </c>
      <c r="GS120" s="24">
        <v>0</v>
      </c>
      <c r="GT120" s="24"/>
      <c r="GU120" s="24">
        <v>0</v>
      </c>
      <c r="GV120" s="24">
        <v>0</v>
      </c>
      <c r="GW120" s="24"/>
      <c r="GX120" s="24">
        <v>0</v>
      </c>
      <c r="GY120" s="24">
        <v>0</v>
      </c>
      <c r="GZ120" s="24"/>
      <c r="HA120" s="24">
        <v>0</v>
      </c>
      <c r="HB120" s="24">
        <v>0</v>
      </c>
      <c r="HC120" s="24"/>
    </row>
    <row r="121" spans="1:211" ht="18.75" customHeight="1">
      <c r="A121" s="20" t="s">
        <v>38</v>
      </c>
      <c r="B121" s="23">
        <f t="shared" ref="B121:B124" si="1186">E121+N121+Q121+T121+AC121+AL121+AO121+AX121+BG121+BJ121+BS121+CB121+CK121+CT121+DC121+DL121+DO121+DR121+DU121+ED121+EG121+EP121+ES121+EV121+EY121+FB121+FE121+FH121+FK121+FN121+FQ121+FT121+FW121+FZ121+GC121+GF121+GI121+GL121+GO121+GU121+GR121</f>
        <v>4357.8982999999998</v>
      </c>
      <c r="C121" s="23">
        <f t="shared" ref="C121:C124" si="1187">F121+O121+R121+U121+AD121+AM121+AP121+AY121+BH121+BK121+BT121+CC121+CL121+CU121+DD121+DM121+DP121+DS121+DV121+EE121+EH121+EQ121+ET121+EW121+EZ121+FC121+FF121+FI121+FL121+FO121+FR121+FU121+FX121+GA121+GD121+GG121+GJ121+GM121+GP121+GV121+GS121</f>
        <v>494.57934</v>
      </c>
      <c r="D121" s="23">
        <v>11.349033546744311</v>
      </c>
      <c r="E121" s="23">
        <v>0</v>
      </c>
      <c r="F121" s="23">
        <v>0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>
        <v>0</v>
      </c>
      <c r="U121" s="23">
        <v>0</v>
      </c>
      <c r="V121" s="23"/>
      <c r="W121" s="23"/>
      <c r="X121" s="23"/>
      <c r="Y121" s="23"/>
      <c r="Z121" s="23"/>
      <c r="AA121" s="23"/>
      <c r="AB121" s="23"/>
      <c r="AC121" s="23">
        <v>0</v>
      </c>
      <c r="AD121" s="23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>
        <v>0</v>
      </c>
      <c r="AP121" s="23">
        <v>0</v>
      </c>
      <c r="AQ121" s="23"/>
      <c r="AR121" s="23"/>
      <c r="AS121" s="23"/>
      <c r="AT121" s="23"/>
      <c r="AU121" s="23"/>
      <c r="AV121" s="23"/>
      <c r="AW121" s="23"/>
      <c r="AX121" s="23">
        <v>2863.3189599999996</v>
      </c>
      <c r="AY121" s="23">
        <v>0</v>
      </c>
      <c r="AZ121" s="23">
        <v>0</v>
      </c>
      <c r="BA121" s="23">
        <v>2806.0525699999998</v>
      </c>
      <c r="BB121" s="23">
        <v>0</v>
      </c>
      <c r="BC121" s="23">
        <v>0</v>
      </c>
      <c r="BD121" s="23">
        <v>57.266390000000001</v>
      </c>
      <c r="BE121" s="23">
        <v>0</v>
      </c>
      <c r="BF121" s="23">
        <v>0</v>
      </c>
      <c r="BG121" s="23"/>
      <c r="BH121" s="23"/>
      <c r="BI121" s="23"/>
      <c r="BJ121" s="23">
        <v>494.57934</v>
      </c>
      <c r="BK121" s="23">
        <v>494.57934</v>
      </c>
      <c r="BL121" s="23">
        <v>100</v>
      </c>
      <c r="BM121" s="23">
        <v>494.57934</v>
      </c>
      <c r="BN121" s="23">
        <v>494.57934</v>
      </c>
      <c r="BO121" s="23">
        <v>100</v>
      </c>
      <c r="BP121" s="23"/>
      <c r="BQ121" s="23"/>
      <c r="BR121" s="23"/>
      <c r="BS121" s="23">
        <v>0</v>
      </c>
      <c r="BT121" s="23">
        <v>0</v>
      </c>
      <c r="BU121" s="23"/>
      <c r="BV121" s="23"/>
      <c r="BW121" s="23"/>
      <c r="BX121" s="23"/>
      <c r="BY121" s="23"/>
      <c r="BZ121" s="23"/>
      <c r="CA121" s="24"/>
      <c r="CB121" s="23">
        <v>0</v>
      </c>
      <c r="CC121" s="23">
        <v>0</v>
      </c>
      <c r="CD121" s="23"/>
      <c r="CE121" s="23"/>
      <c r="CF121" s="23"/>
      <c r="CG121" s="23"/>
      <c r="CH121" s="23"/>
      <c r="CI121" s="23"/>
      <c r="CJ121" s="23"/>
      <c r="CK121" s="23">
        <v>0</v>
      </c>
      <c r="CL121" s="23">
        <v>0</v>
      </c>
      <c r="CM121" s="23"/>
      <c r="CN121" s="23"/>
      <c r="CO121" s="23"/>
      <c r="CP121" s="23"/>
      <c r="CQ121" s="23"/>
      <c r="CR121" s="23"/>
      <c r="CS121" s="23"/>
      <c r="CT121" s="23">
        <v>0</v>
      </c>
      <c r="CU121" s="23">
        <v>0</v>
      </c>
      <c r="CV121" s="23"/>
      <c r="CW121" s="23"/>
      <c r="CX121" s="23"/>
      <c r="CY121" s="23"/>
      <c r="CZ121" s="23"/>
      <c r="DA121" s="23"/>
      <c r="DB121" s="23"/>
      <c r="DC121" s="23">
        <v>0</v>
      </c>
      <c r="DD121" s="23">
        <v>0</v>
      </c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>
        <v>1000</v>
      </c>
      <c r="DP121" s="23"/>
      <c r="DQ121" s="23"/>
      <c r="DR121" s="23"/>
      <c r="DS121" s="23"/>
      <c r="DT121" s="23"/>
      <c r="DU121" s="23">
        <v>0</v>
      </c>
      <c r="DV121" s="23">
        <v>0</v>
      </c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>
        <v>0</v>
      </c>
      <c r="GV121" s="23"/>
      <c r="GW121" s="23"/>
      <c r="GX121" s="23"/>
      <c r="GY121" s="23"/>
      <c r="GZ121" s="23"/>
      <c r="HA121" s="23"/>
      <c r="HB121" s="23"/>
      <c r="HC121" s="23"/>
    </row>
    <row r="122" spans="1:211">
      <c r="A122" s="20" t="s">
        <v>89</v>
      </c>
      <c r="B122" s="23">
        <f t="shared" si="1186"/>
        <v>2946</v>
      </c>
      <c r="C122" s="23">
        <f t="shared" si="1187"/>
        <v>0</v>
      </c>
      <c r="D122" s="23">
        <v>0</v>
      </c>
      <c r="E122" s="23">
        <v>0</v>
      </c>
      <c r="F122" s="23">
        <v>0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>
        <v>0</v>
      </c>
      <c r="U122" s="23">
        <v>0</v>
      </c>
      <c r="V122" s="23"/>
      <c r="W122" s="23"/>
      <c r="X122" s="23"/>
      <c r="Y122" s="23"/>
      <c r="Z122" s="23"/>
      <c r="AA122" s="23"/>
      <c r="AB122" s="23"/>
      <c r="AC122" s="23">
        <v>0</v>
      </c>
      <c r="AD122" s="23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>
        <v>0</v>
      </c>
      <c r="AP122" s="23">
        <v>0</v>
      </c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>
        <v>0</v>
      </c>
      <c r="BK122" s="23"/>
      <c r="BL122" s="23"/>
      <c r="BM122" s="23"/>
      <c r="BN122" s="23"/>
      <c r="BO122" s="23"/>
      <c r="BP122" s="23"/>
      <c r="BQ122" s="23"/>
      <c r="BR122" s="23"/>
      <c r="BS122" s="23">
        <v>0</v>
      </c>
      <c r="BT122" s="23">
        <v>0</v>
      </c>
      <c r="BU122" s="23"/>
      <c r="BV122" s="23"/>
      <c r="BW122" s="23"/>
      <c r="BX122" s="23"/>
      <c r="BY122" s="23"/>
      <c r="BZ122" s="23"/>
      <c r="CA122" s="23"/>
      <c r="CB122" s="23">
        <v>0</v>
      </c>
      <c r="CC122" s="23">
        <v>0</v>
      </c>
      <c r="CD122" s="23"/>
      <c r="CE122" s="23"/>
      <c r="CF122" s="23"/>
      <c r="CG122" s="23"/>
      <c r="CH122" s="23"/>
      <c r="CI122" s="23"/>
      <c r="CJ122" s="23"/>
      <c r="CK122" s="23">
        <v>0</v>
      </c>
      <c r="CL122" s="23">
        <v>0</v>
      </c>
      <c r="CM122" s="23"/>
      <c r="CN122" s="23"/>
      <c r="CO122" s="23"/>
      <c r="CP122" s="23"/>
      <c r="CQ122" s="23"/>
      <c r="CR122" s="23"/>
      <c r="CS122" s="23"/>
      <c r="CT122" s="23">
        <v>0</v>
      </c>
      <c r="CU122" s="23">
        <v>0</v>
      </c>
      <c r="CV122" s="23"/>
      <c r="CW122" s="23"/>
      <c r="CX122" s="23"/>
      <c r="CY122" s="23"/>
      <c r="CZ122" s="23"/>
      <c r="DA122" s="23"/>
      <c r="DB122" s="23"/>
      <c r="DC122" s="23">
        <v>0</v>
      </c>
      <c r="DD122" s="23">
        <v>0</v>
      </c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>
        <v>2946</v>
      </c>
      <c r="DP122" s="23">
        <v>0</v>
      </c>
      <c r="DQ122" s="23">
        <v>0</v>
      </c>
      <c r="DR122" s="23"/>
      <c r="DS122" s="23"/>
      <c r="DT122" s="23"/>
      <c r="DU122" s="23">
        <v>0</v>
      </c>
      <c r="DV122" s="23">
        <v>0</v>
      </c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>
        <v>0</v>
      </c>
      <c r="GV122" s="23"/>
      <c r="GW122" s="23"/>
      <c r="GX122" s="23"/>
      <c r="GY122" s="23"/>
      <c r="GZ122" s="23"/>
      <c r="HA122" s="23"/>
      <c r="HB122" s="23"/>
      <c r="HC122" s="23"/>
    </row>
    <row r="123" spans="1:211">
      <c r="A123" s="20" t="s">
        <v>151</v>
      </c>
      <c r="B123" s="23">
        <f t="shared" si="1186"/>
        <v>1623.0340000000001</v>
      </c>
      <c r="C123" s="23">
        <f t="shared" si="1187"/>
        <v>0</v>
      </c>
      <c r="D123" s="23">
        <v>0</v>
      </c>
      <c r="E123" s="23">
        <v>0</v>
      </c>
      <c r="F123" s="23">
        <v>0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>
        <v>0</v>
      </c>
      <c r="U123" s="23">
        <v>0</v>
      </c>
      <c r="V123" s="23"/>
      <c r="W123" s="23"/>
      <c r="X123" s="23"/>
      <c r="Y123" s="23"/>
      <c r="Z123" s="23"/>
      <c r="AA123" s="23"/>
      <c r="AB123" s="23"/>
      <c r="AC123" s="23">
        <v>0</v>
      </c>
      <c r="AD123" s="23">
        <v>0</v>
      </c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>
        <v>0</v>
      </c>
      <c r="AP123" s="23">
        <v>0</v>
      </c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>
        <v>149.15</v>
      </c>
      <c r="BK123" s="23">
        <v>0</v>
      </c>
      <c r="BL123" s="23">
        <v>0</v>
      </c>
      <c r="BM123" s="23">
        <v>149.15</v>
      </c>
      <c r="BN123" s="23">
        <v>0</v>
      </c>
      <c r="BO123" s="23">
        <v>0</v>
      </c>
      <c r="BP123" s="23"/>
      <c r="BQ123" s="23"/>
      <c r="BR123" s="23"/>
      <c r="BS123" s="23">
        <v>0</v>
      </c>
      <c r="BT123" s="23">
        <v>0</v>
      </c>
      <c r="BU123" s="23"/>
      <c r="BV123" s="23"/>
      <c r="BW123" s="23"/>
      <c r="BX123" s="23"/>
      <c r="BY123" s="23"/>
      <c r="BZ123" s="23"/>
      <c r="CA123" s="23"/>
      <c r="CB123" s="23">
        <v>0</v>
      </c>
      <c r="CC123" s="23">
        <v>0</v>
      </c>
      <c r="CD123" s="23"/>
      <c r="CE123" s="23"/>
      <c r="CF123" s="23"/>
      <c r="CG123" s="23"/>
      <c r="CH123" s="23"/>
      <c r="CI123" s="23"/>
      <c r="CJ123" s="23"/>
      <c r="CK123" s="23">
        <v>0</v>
      </c>
      <c r="CL123" s="23">
        <v>0</v>
      </c>
      <c r="CM123" s="23"/>
      <c r="CN123" s="23"/>
      <c r="CO123" s="23"/>
      <c r="CP123" s="23"/>
      <c r="CQ123" s="23"/>
      <c r="CR123" s="23"/>
      <c r="CS123" s="23"/>
      <c r="CT123" s="23">
        <v>0</v>
      </c>
      <c r="CU123" s="23">
        <v>0</v>
      </c>
      <c r="CV123" s="23"/>
      <c r="CW123" s="23"/>
      <c r="CX123" s="23"/>
      <c r="CY123" s="23"/>
      <c r="CZ123" s="23"/>
      <c r="DA123" s="23"/>
      <c r="DB123" s="23"/>
      <c r="DC123" s="23">
        <v>0</v>
      </c>
      <c r="DD123" s="23">
        <v>0</v>
      </c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>
        <v>1473.884</v>
      </c>
      <c r="DP123" s="23">
        <v>0</v>
      </c>
      <c r="DQ123" s="23">
        <v>0</v>
      </c>
      <c r="DR123" s="23"/>
      <c r="DS123" s="23"/>
      <c r="DT123" s="23"/>
      <c r="DU123" s="23">
        <v>0</v>
      </c>
      <c r="DV123" s="23">
        <v>0</v>
      </c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>
        <v>0</v>
      </c>
      <c r="GV123" s="23"/>
      <c r="GW123" s="23"/>
      <c r="GX123" s="23"/>
      <c r="GY123" s="23"/>
      <c r="GZ123" s="23"/>
      <c r="HA123" s="23"/>
      <c r="HB123" s="23"/>
      <c r="HC123" s="23"/>
    </row>
    <row r="124" spans="1:211">
      <c r="A124" s="20" t="s">
        <v>149</v>
      </c>
      <c r="B124" s="23">
        <f t="shared" si="1186"/>
        <v>4780.1549999999997</v>
      </c>
      <c r="C124" s="23">
        <f t="shared" si="1187"/>
        <v>0</v>
      </c>
      <c r="D124" s="23">
        <v>0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>
        <v>0</v>
      </c>
      <c r="U124" s="23">
        <v>0</v>
      </c>
      <c r="V124" s="23"/>
      <c r="W124" s="23"/>
      <c r="X124" s="23"/>
      <c r="Y124" s="23"/>
      <c r="Z124" s="23"/>
      <c r="AA124" s="23"/>
      <c r="AB124" s="23"/>
      <c r="AC124" s="23">
        <v>0</v>
      </c>
      <c r="AD124" s="23">
        <v>0</v>
      </c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>
        <v>0</v>
      </c>
      <c r="BK124" s="23"/>
      <c r="BL124" s="23"/>
      <c r="BM124" s="23"/>
      <c r="BN124" s="23"/>
      <c r="BO124" s="23"/>
      <c r="BP124" s="23"/>
      <c r="BQ124" s="23"/>
      <c r="BR124" s="23"/>
      <c r="BS124" s="23">
        <v>0</v>
      </c>
      <c r="BT124" s="23">
        <v>0</v>
      </c>
      <c r="BU124" s="23"/>
      <c r="BV124" s="23"/>
      <c r="BW124" s="23"/>
      <c r="BX124" s="23"/>
      <c r="BY124" s="23"/>
      <c r="BZ124" s="23"/>
      <c r="CA124" s="23"/>
      <c r="CB124" s="23">
        <v>0</v>
      </c>
      <c r="CC124" s="23">
        <v>0</v>
      </c>
      <c r="CD124" s="23"/>
      <c r="CE124" s="23"/>
      <c r="CF124" s="23"/>
      <c r="CG124" s="23"/>
      <c r="CH124" s="23"/>
      <c r="CI124" s="23"/>
      <c r="CJ124" s="23"/>
      <c r="CK124" s="23">
        <v>0</v>
      </c>
      <c r="CL124" s="23">
        <v>0</v>
      </c>
      <c r="CM124" s="23"/>
      <c r="CN124" s="23"/>
      <c r="CO124" s="23"/>
      <c r="CP124" s="23"/>
      <c r="CQ124" s="23"/>
      <c r="CR124" s="23"/>
      <c r="CS124" s="23"/>
      <c r="CT124" s="23">
        <v>0</v>
      </c>
      <c r="CU124" s="23">
        <v>0</v>
      </c>
      <c r="CV124" s="23"/>
      <c r="CW124" s="23"/>
      <c r="CX124" s="23"/>
      <c r="CY124" s="23"/>
      <c r="CZ124" s="23"/>
      <c r="DA124" s="23"/>
      <c r="DB124" s="23"/>
      <c r="DC124" s="23">
        <v>0</v>
      </c>
      <c r="DD124" s="23">
        <v>0</v>
      </c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>
        <v>4780.1549999999997</v>
      </c>
      <c r="DP124" s="23">
        <v>0</v>
      </c>
      <c r="DQ124" s="23">
        <v>0</v>
      </c>
      <c r="DR124" s="23"/>
      <c r="DS124" s="23"/>
      <c r="DT124" s="23"/>
      <c r="DU124" s="23">
        <v>0</v>
      </c>
      <c r="DV124" s="23">
        <v>0</v>
      </c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>
        <v>0</v>
      </c>
      <c r="GV124" s="23"/>
      <c r="GW124" s="23"/>
      <c r="GX124" s="23"/>
      <c r="GY124" s="23"/>
      <c r="GZ124" s="23"/>
      <c r="HA124" s="23"/>
      <c r="HB124" s="23"/>
      <c r="HC124" s="23"/>
    </row>
    <row r="125" spans="1:211" s="61" customFormat="1">
      <c r="A125" s="22" t="s">
        <v>188</v>
      </c>
      <c r="B125" s="24">
        <f t="shared" ref="B125:C125" si="1188">B126+B127</f>
        <v>218372.1923</v>
      </c>
      <c r="C125" s="24">
        <f t="shared" si="1188"/>
        <v>118627.59074999999</v>
      </c>
      <c r="D125" s="24">
        <f t="shared" si="1099"/>
        <v>54.323579161136628</v>
      </c>
      <c r="E125" s="24">
        <f>E126+E127</f>
        <v>987.97242000000006</v>
      </c>
      <c r="F125" s="24">
        <f>F126+F127</f>
        <v>987.97242000000006</v>
      </c>
      <c r="G125" s="24">
        <f t="shared" ref="G125:G126" si="1189">F125/E125*100</f>
        <v>100</v>
      </c>
      <c r="H125" s="24">
        <f t="shared" ref="H125:I125" si="1190">H126+H127</f>
        <v>978.09270000000004</v>
      </c>
      <c r="I125" s="24">
        <f t="shared" si="1190"/>
        <v>978.09270000000004</v>
      </c>
      <c r="J125" s="24">
        <f t="shared" ref="J125" si="1191">I125/H125*100</f>
        <v>100</v>
      </c>
      <c r="K125" s="24">
        <f t="shared" ref="K125:L125" si="1192">K126+K127</f>
        <v>9.8797200000000007</v>
      </c>
      <c r="L125" s="24">
        <f t="shared" si="1192"/>
        <v>9.8797200000000007</v>
      </c>
      <c r="M125" s="24">
        <f t="shared" ref="M125" si="1193">L125/K125*100</f>
        <v>100</v>
      </c>
      <c r="N125" s="24">
        <f t="shared" ref="N125:O125" si="1194">N126+N127</f>
        <v>446.9</v>
      </c>
      <c r="O125" s="24">
        <f t="shared" si="1194"/>
        <v>446.9</v>
      </c>
      <c r="P125" s="24">
        <f t="shared" ref="P125" si="1195">O125/N125*100</f>
        <v>100</v>
      </c>
      <c r="Q125" s="24">
        <f t="shared" ref="Q125:R125" si="1196">Q126+Q127</f>
        <v>0</v>
      </c>
      <c r="R125" s="24">
        <f t="shared" si="1196"/>
        <v>0</v>
      </c>
      <c r="S125" s="24"/>
      <c r="T125" s="24">
        <f t="shared" ref="T125:U125" si="1197">T126+T127</f>
        <v>1450.0741499999999</v>
      </c>
      <c r="U125" s="24">
        <f t="shared" si="1197"/>
        <v>1450.0741499999999</v>
      </c>
      <c r="V125" s="24">
        <f t="shared" ref="V125" si="1198">U125/T125*100</f>
        <v>100</v>
      </c>
      <c r="W125" s="24">
        <f t="shared" ref="W125:X125" si="1199">W126+W127</f>
        <v>1020.25368</v>
      </c>
      <c r="X125" s="24">
        <f t="shared" si="1199"/>
        <v>1020.25368</v>
      </c>
      <c r="Y125" s="24">
        <f t="shared" ref="Y125" si="1200">X125/W125*100</f>
        <v>100</v>
      </c>
      <c r="Z125" s="24">
        <f t="shared" ref="Z125:AA125" si="1201">Z126+Z127</f>
        <v>429.82047</v>
      </c>
      <c r="AA125" s="24">
        <f t="shared" si="1201"/>
        <v>429.82047</v>
      </c>
      <c r="AB125" s="24">
        <f t="shared" ref="AB125" si="1202">AA125/Z125*100</f>
        <v>100</v>
      </c>
      <c r="AC125" s="24">
        <f t="shared" ref="AC125:AD125" si="1203">AC126+AC127</f>
        <v>0</v>
      </c>
      <c r="AD125" s="24">
        <f t="shared" si="1203"/>
        <v>0</v>
      </c>
      <c r="AE125" s="23"/>
      <c r="AF125" s="24">
        <f t="shared" ref="AF125:AG125" si="1204">AF126+AF127</f>
        <v>0</v>
      </c>
      <c r="AG125" s="24">
        <f t="shared" si="1204"/>
        <v>0</v>
      </c>
      <c r="AH125" s="23"/>
      <c r="AI125" s="24">
        <f t="shared" ref="AI125:AJ125" si="1205">AI126+AI127</f>
        <v>0</v>
      </c>
      <c r="AJ125" s="24">
        <f t="shared" si="1205"/>
        <v>0</v>
      </c>
      <c r="AK125" s="23"/>
      <c r="AL125" s="24">
        <f t="shared" ref="AL125:AM125" si="1206">AL126+AL127</f>
        <v>0</v>
      </c>
      <c r="AM125" s="24">
        <f t="shared" si="1206"/>
        <v>0</v>
      </c>
      <c r="AN125" s="23"/>
      <c r="AO125" s="24">
        <f t="shared" ref="AO125:AP125" si="1207">AO126+AO127</f>
        <v>0</v>
      </c>
      <c r="AP125" s="24">
        <f t="shared" si="1207"/>
        <v>0</v>
      </c>
      <c r="AQ125" s="24"/>
      <c r="AR125" s="24">
        <f t="shared" ref="AR125:AS125" si="1208">AR126+AR127</f>
        <v>0</v>
      </c>
      <c r="AS125" s="24">
        <f t="shared" si="1208"/>
        <v>0</v>
      </c>
      <c r="AT125" s="24"/>
      <c r="AU125" s="24">
        <f t="shared" ref="AU125:AV125" si="1209">AU126+AU127</f>
        <v>0</v>
      </c>
      <c r="AV125" s="24">
        <f t="shared" si="1209"/>
        <v>0</v>
      </c>
      <c r="AW125" s="24"/>
      <c r="AX125" s="24">
        <f t="shared" ref="AX125:AY125" si="1210">AX126+AX127</f>
        <v>2461.4496399999998</v>
      </c>
      <c r="AY125" s="24">
        <f t="shared" si="1210"/>
        <v>2461.4496399999998</v>
      </c>
      <c r="AZ125" s="24">
        <f t="shared" ref="AZ125" si="1211">AY125/AX125*100</f>
        <v>100</v>
      </c>
      <c r="BA125" s="24">
        <f t="shared" ref="BA125:BB125" si="1212">BA126+BA127</f>
        <v>2412.2206299999998</v>
      </c>
      <c r="BB125" s="24">
        <f t="shared" si="1212"/>
        <v>2412.2206299999998</v>
      </c>
      <c r="BC125" s="24">
        <f t="shared" ref="BC125" si="1213">BB125/BA125*100</f>
        <v>100</v>
      </c>
      <c r="BD125" s="24">
        <f t="shared" ref="BD125:BE125" si="1214">BD126+BD127</f>
        <v>49.229010000000002</v>
      </c>
      <c r="BE125" s="24">
        <f t="shared" si="1214"/>
        <v>49.229010000000002</v>
      </c>
      <c r="BF125" s="24">
        <f t="shared" ref="BF125" si="1215">BE125/BD125*100</f>
        <v>100</v>
      </c>
      <c r="BG125" s="24">
        <f t="shared" ref="BG125:BH125" si="1216">BG126+BG127</f>
        <v>0</v>
      </c>
      <c r="BH125" s="24">
        <f t="shared" si="1216"/>
        <v>0</v>
      </c>
      <c r="BI125" s="24"/>
      <c r="BJ125" s="24">
        <f t="shared" ref="BJ125" si="1217">BJ126+BJ127</f>
        <v>601.02801999999997</v>
      </c>
      <c r="BK125" s="24">
        <f>BK126+BK127</f>
        <v>0</v>
      </c>
      <c r="BL125" s="24">
        <f t="shared" ref="BL125" si="1218">BK125/BJ125*100</f>
        <v>0</v>
      </c>
      <c r="BM125" s="24">
        <f t="shared" ref="BM125" si="1219">BM126+BM127</f>
        <v>601.02801999999997</v>
      </c>
      <c r="BN125" s="24">
        <f t="shared" ref="BN125" si="1220">BN126+BN127</f>
        <v>0</v>
      </c>
      <c r="BO125" s="24">
        <f t="shared" ref="BO125" si="1221">BN125/BM125*100</f>
        <v>0</v>
      </c>
      <c r="BP125" s="24">
        <f t="shared" ref="BP125:BQ125" si="1222">BP126+BP127</f>
        <v>0</v>
      </c>
      <c r="BQ125" s="24">
        <f t="shared" si="1222"/>
        <v>0</v>
      </c>
      <c r="BR125" s="24"/>
      <c r="BS125" s="24">
        <f t="shared" ref="BS125:BT125" si="1223">BS126+BS127</f>
        <v>38242.880000000005</v>
      </c>
      <c r="BT125" s="24">
        <f t="shared" si="1223"/>
        <v>3319.0250000000001</v>
      </c>
      <c r="BU125" s="24">
        <f>BT125/BS125*100</f>
        <v>8.6788050481553682</v>
      </c>
      <c r="BV125" s="24">
        <f t="shared" ref="BV125:BW125" si="1224">BV126+BV127</f>
        <v>37478.022400000002</v>
      </c>
      <c r="BW125" s="24">
        <f t="shared" si="1224"/>
        <v>3252.6444999999999</v>
      </c>
      <c r="BX125" s="24">
        <f>BW125/BV125*100</f>
        <v>8.6788050481553682</v>
      </c>
      <c r="BY125" s="24">
        <f t="shared" ref="BY125:BZ125" si="1225">BY126+BY127</f>
        <v>764.85760000000005</v>
      </c>
      <c r="BZ125" s="24">
        <f t="shared" si="1225"/>
        <v>66.380499999999998</v>
      </c>
      <c r="CA125" s="24">
        <f>BZ125/BY125*100</f>
        <v>8.6788050481553682</v>
      </c>
      <c r="CB125" s="24">
        <f t="shared" ref="CB125:CC125" si="1226">CB126+CB127</f>
        <v>6404.09</v>
      </c>
      <c r="CC125" s="24">
        <f t="shared" si="1226"/>
        <v>0</v>
      </c>
      <c r="CD125" s="24">
        <f>CC125/CB125*100</f>
        <v>0</v>
      </c>
      <c r="CE125" s="24">
        <f t="shared" ref="CE125:CF125" si="1227">CE126+CE127</f>
        <v>6340</v>
      </c>
      <c r="CF125" s="24">
        <f t="shared" si="1227"/>
        <v>0</v>
      </c>
      <c r="CG125" s="24">
        <f>CF125/CE125*100</f>
        <v>0</v>
      </c>
      <c r="CH125" s="24">
        <f t="shared" ref="CH125:CI125" si="1228">CH126+CH127</f>
        <v>64.09</v>
      </c>
      <c r="CI125" s="24">
        <f t="shared" si="1228"/>
        <v>0</v>
      </c>
      <c r="CJ125" s="24">
        <f>CI125/CH125*100</f>
        <v>0</v>
      </c>
      <c r="CK125" s="24">
        <f t="shared" ref="CK125:CL125" si="1229">CK126+CK127</f>
        <v>98.56</v>
      </c>
      <c r="CL125" s="24">
        <f t="shared" si="1229"/>
        <v>0</v>
      </c>
      <c r="CM125" s="24">
        <f t="shared" ref="CM125" si="1230">CL125/CK125*100</f>
        <v>0</v>
      </c>
      <c r="CN125" s="24">
        <f t="shared" ref="CN125" si="1231">CN126+CN127</f>
        <v>96.588800000000006</v>
      </c>
      <c r="CO125" s="24">
        <v>0</v>
      </c>
      <c r="CP125" s="24">
        <f>CO125/CN125*100</f>
        <v>0</v>
      </c>
      <c r="CQ125" s="24">
        <f t="shared" ref="CQ125:CR125" si="1232">CQ126+CQ127</f>
        <v>1.9712000000000001</v>
      </c>
      <c r="CR125" s="24">
        <f t="shared" si="1232"/>
        <v>0</v>
      </c>
      <c r="CS125" s="24">
        <f>CR125/CQ125*100</f>
        <v>0</v>
      </c>
      <c r="CT125" s="24">
        <f t="shared" ref="CT125:CU125" si="1233">CT126+CT127</f>
        <v>35000</v>
      </c>
      <c r="CU125" s="24">
        <f t="shared" si="1233"/>
        <v>29336.48143</v>
      </c>
      <c r="CV125" s="24">
        <f>CU125/CT125*100</f>
        <v>83.818518371428581</v>
      </c>
      <c r="CW125" s="24">
        <f t="shared" ref="CW125:CX125" si="1234">CW126+CW127</f>
        <v>34300</v>
      </c>
      <c r="CX125" s="24">
        <f t="shared" si="1234"/>
        <v>28749.751810000002</v>
      </c>
      <c r="CY125" s="24">
        <f>CX125/CW125*100</f>
        <v>83.81851839650146</v>
      </c>
      <c r="CZ125" s="24">
        <f t="shared" ref="CZ125:DA125" si="1235">CZ126+CZ127</f>
        <v>700</v>
      </c>
      <c r="DA125" s="24">
        <f t="shared" si="1235"/>
        <v>586.72961999999995</v>
      </c>
      <c r="DB125" s="24">
        <f>DA125/CZ125*100</f>
        <v>83.818517142857146</v>
      </c>
      <c r="DC125" s="24">
        <f t="shared" ref="DC125:DD125" si="1236">DC126+DC127</f>
        <v>0</v>
      </c>
      <c r="DD125" s="24">
        <f t="shared" si="1236"/>
        <v>0</v>
      </c>
      <c r="DE125" s="24"/>
      <c r="DF125" s="24">
        <f t="shared" ref="DF125:DG125" si="1237">DF126+DF127</f>
        <v>0</v>
      </c>
      <c r="DG125" s="24">
        <f t="shared" si="1237"/>
        <v>0</v>
      </c>
      <c r="DH125" s="24"/>
      <c r="DI125" s="24">
        <f t="shared" ref="DI125:DJ125" si="1238">DI126+DI127</f>
        <v>0</v>
      </c>
      <c r="DJ125" s="24">
        <f t="shared" si="1238"/>
        <v>0</v>
      </c>
      <c r="DK125" s="24"/>
      <c r="DL125" s="24">
        <f t="shared" ref="DL125:DM125" si="1239">DL126+DL127</f>
        <v>0</v>
      </c>
      <c r="DM125" s="24">
        <f t="shared" si="1239"/>
        <v>0</v>
      </c>
      <c r="DN125" s="24"/>
      <c r="DO125" s="24">
        <f t="shared" ref="DO125" si="1240">DO126+DO127</f>
        <v>18316.325000000001</v>
      </c>
      <c r="DP125" s="24">
        <f>DP126+DP127</f>
        <v>0</v>
      </c>
      <c r="DQ125" s="24">
        <f t="shared" ref="DQ125" si="1241">DP125/DO125*100</f>
        <v>0</v>
      </c>
      <c r="DR125" s="24">
        <f t="shared" ref="DR125:DS125" si="1242">DR126+DR127</f>
        <v>6421.1</v>
      </c>
      <c r="DS125" s="24">
        <f t="shared" si="1242"/>
        <v>3830</v>
      </c>
      <c r="DT125" s="24">
        <f t="shared" ref="DT125" si="1243">DS125/DR125*100</f>
        <v>59.647100964009283</v>
      </c>
      <c r="DU125" s="24">
        <f t="shared" ref="DU125:DV125" si="1244">DU126+DU127</f>
        <v>0</v>
      </c>
      <c r="DV125" s="24">
        <f t="shared" si="1244"/>
        <v>0</v>
      </c>
      <c r="DW125" s="24"/>
      <c r="DX125" s="24">
        <f t="shared" ref="DX125:DY125" si="1245">DX126+DX127</f>
        <v>0</v>
      </c>
      <c r="DY125" s="24">
        <f t="shared" si="1245"/>
        <v>0</v>
      </c>
      <c r="DZ125" s="24"/>
      <c r="EA125" s="24">
        <f t="shared" ref="EA125:EB125" si="1246">EA126+EA127</f>
        <v>0</v>
      </c>
      <c r="EB125" s="24">
        <f t="shared" si="1246"/>
        <v>0</v>
      </c>
      <c r="EC125" s="24"/>
      <c r="ED125" s="24">
        <f t="shared" ref="ED125" si="1247">ED126+ED127</f>
        <v>0</v>
      </c>
      <c r="EE125" s="24"/>
      <c r="EF125" s="23"/>
      <c r="EG125" s="24">
        <f t="shared" ref="EG125:EH125" si="1248">EG126+EG127</f>
        <v>102.04082</v>
      </c>
      <c r="EH125" s="24">
        <f t="shared" si="1248"/>
        <v>102.04082</v>
      </c>
      <c r="EI125" s="24">
        <f>EH125/EG125*100</f>
        <v>100</v>
      </c>
      <c r="EJ125" s="24">
        <f t="shared" ref="EJ125:EK125" si="1249">EJ126+EJ127</f>
        <v>100</v>
      </c>
      <c r="EK125" s="24">
        <f t="shared" si="1249"/>
        <v>100</v>
      </c>
      <c r="EL125" s="24">
        <f>EK125/EJ125*100</f>
        <v>100</v>
      </c>
      <c r="EM125" s="24">
        <f t="shared" ref="EM125:EN125" si="1250">EM126+EM127</f>
        <v>2.0408200000000001</v>
      </c>
      <c r="EN125" s="24">
        <f t="shared" si="1250"/>
        <v>2.0408200000000001</v>
      </c>
      <c r="EO125" s="24">
        <f>EN125/EM125*100</f>
        <v>100</v>
      </c>
      <c r="EP125" s="24">
        <f t="shared" ref="EP125:EQ125" si="1251">EP126+EP127</f>
        <v>0</v>
      </c>
      <c r="EQ125" s="24">
        <f t="shared" si="1251"/>
        <v>0</v>
      </c>
      <c r="ER125" s="24"/>
      <c r="ES125" s="24">
        <f t="shared" ref="ES125:ET125" si="1252">ES126+ES127</f>
        <v>0</v>
      </c>
      <c r="ET125" s="24">
        <f t="shared" si="1252"/>
        <v>0</v>
      </c>
      <c r="EU125" s="24"/>
      <c r="EV125" s="24">
        <f t="shared" ref="EV125:EW125" si="1253">EV126+EV127</f>
        <v>0</v>
      </c>
      <c r="EW125" s="24">
        <f t="shared" si="1253"/>
        <v>0</v>
      </c>
      <c r="EX125" s="24"/>
      <c r="EY125" s="24">
        <f t="shared" ref="EY125:EZ125" si="1254">EY126+EY127</f>
        <v>74.057320000000004</v>
      </c>
      <c r="EZ125" s="24">
        <f t="shared" si="1254"/>
        <v>74.057320000000004</v>
      </c>
      <c r="FA125" s="24">
        <f t="shared" ref="FA125:FA126" si="1255">EZ125/EY125*100</f>
        <v>100</v>
      </c>
      <c r="FB125" s="24">
        <f t="shared" ref="FB125:FC125" si="1256">FB126+FB127</f>
        <v>6613.3122300000005</v>
      </c>
      <c r="FC125" s="24">
        <f t="shared" si="1256"/>
        <v>3101.62736</v>
      </c>
      <c r="FD125" s="24">
        <f t="shared" ref="FD125:FD126" si="1257">FC125/FB125*100</f>
        <v>46.899756916512615</v>
      </c>
      <c r="FE125" s="24">
        <f t="shared" ref="FE125:FF125" si="1258">FE126+FE127</f>
        <v>0</v>
      </c>
      <c r="FF125" s="24">
        <f t="shared" si="1258"/>
        <v>0</v>
      </c>
      <c r="FG125" s="24"/>
      <c r="FH125" s="24">
        <f t="shared" ref="FH125:FI125" si="1259">FH126+FH127</f>
        <v>0</v>
      </c>
      <c r="FI125" s="24">
        <f t="shared" si="1259"/>
        <v>0</v>
      </c>
      <c r="FJ125" s="24"/>
      <c r="FK125" s="24">
        <f t="shared" ref="FK125:FL125" si="1260">FK126+FK127</f>
        <v>0</v>
      </c>
      <c r="FL125" s="24">
        <f t="shared" si="1260"/>
        <v>0</v>
      </c>
      <c r="FM125" s="24"/>
      <c r="FN125" s="24">
        <f t="shared" ref="FN125:FO125" si="1261">FN126+FN127</f>
        <v>0</v>
      </c>
      <c r="FO125" s="24">
        <f t="shared" si="1261"/>
        <v>0</v>
      </c>
      <c r="FP125" s="24"/>
      <c r="FQ125" s="24">
        <f t="shared" ref="FQ125:FR125" si="1262">FQ126+FQ127</f>
        <v>96070.202019999997</v>
      </c>
      <c r="FR125" s="24">
        <f t="shared" si="1262"/>
        <v>70073.441089999993</v>
      </c>
      <c r="FS125" s="24">
        <f>FR125/FQ125*100</f>
        <v>72.939829017338838</v>
      </c>
      <c r="FT125" s="24">
        <f t="shared" ref="FT125:FU125" si="1263">FT126+FT127</f>
        <v>0</v>
      </c>
      <c r="FU125" s="24">
        <f t="shared" si="1263"/>
        <v>0</v>
      </c>
      <c r="FV125" s="24"/>
      <c r="FW125" s="24">
        <f t="shared" ref="FW125:FX125" si="1264">FW126+FW127</f>
        <v>811.322</v>
      </c>
      <c r="FX125" s="24">
        <f t="shared" si="1264"/>
        <v>743.07601999999997</v>
      </c>
      <c r="FY125" s="24">
        <f t="shared" ref="FY125:FY126" si="1265">FX125/FW125*100</f>
        <v>91.588299097029292</v>
      </c>
      <c r="FZ125" s="24">
        <f t="shared" ref="FZ125:GA125" si="1266">FZ126+FZ127</f>
        <v>2702.1309999999999</v>
      </c>
      <c r="GA125" s="24">
        <f t="shared" si="1266"/>
        <v>2701.4454999999998</v>
      </c>
      <c r="GB125" s="24">
        <f t="shared" ref="GB125:GB126" si="1267">GA125/FZ125*100</f>
        <v>99.974631133723719</v>
      </c>
      <c r="GC125" s="24">
        <f t="shared" ref="GC125:GD125" si="1268">GC126+GC127</f>
        <v>1568.7476799999999</v>
      </c>
      <c r="GD125" s="24">
        <f t="shared" si="1268"/>
        <v>0</v>
      </c>
      <c r="GE125" s="24">
        <f t="shared" ref="GE125:GE126" si="1269">GD125/GC125*100</f>
        <v>0</v>
      </c>
      <c r="GF125" s="24">
        <f t="shared" ref="GF125:GG125" si="1270">GF126+GF127</f>
        <v>0</v>
      </c>
      <c r="GG125" s="24">
        <f t="shared" si="1270"/>
        <v>0</v>
      </c>
      <c r="GH125" s="24"/>
      <c r="GI125" s="24">
        <f t="shared" ref="GI125:GJ125" si="1271">GI126+GI127</f>
        <v>0</v>
      </c>
      <c r="GJ125" s="24">
        <f t="shared" si="1271"/>
        <v>0</v>
      </c>
      <c r="GK125" s="24"/>
      <c r="GL125" s="24">
        <f t="shared" ref="GL125:GM125" si="1272">GL126+GL127</f>
        <v>0</v>
      </c>
      <c r="GM125" s="24">
        <f t="shared" si="1272"/>
        <v>0</v>
      </c>
      <c r="GN125" s="24"/>
      <c r="GO125" s="24">
        <f t="shared" ref="GO125:GP125" si="1273">GO126+GO127</f>
        <v>0</v>
      </c>
      <c r="GP125" s="24">
        <f t="shared" si="1273"/>
        <v>0</v>
      </c>
      <c r="GQ125" s="24"/>
      <c r="GR125" s="24">
        <f t="shared" ref="GR125:GS125" si="1274">GR126+GR127</f>
        <v>0</v>
      </c>
      <c r="GS125" s="24">
        <f t="shared" si="1274"/>
        <v>0</v>
      </c>
      <c r="GT125" s="24"/>
      <c r="GU125" s="24">
        <f t="shared" ref="GU125:GV125" si="1275">GU126+GU127</f>
        <v>0</v>
      </c>
      <c r="GV125" s="24">
        <f t="shared" si="1275"/>
        <v>0</v>
      </c>
      <c r="GW125" s="24"/>
      <c r="GX125" s="24">
        <f t="shared" ref="GX125:GY125" si="1276">GX126+GX127</f>
        <v>0</v>
      </c>
      <c r="GY125" s="24">
        <f t="shared" si="1276"/>
        <v>0</v>
      </c>
      <c r="GZ125" s="24"/>
      <c r="HA125" s="24">
        <f t="shared" ref="HA125:HB125" si="1277">HA126+HA127</f>
        <v>0</v>
      </c>
      <c r="HB125" s="24">
        <f t="shared" si="1277"/>
        <v>0</v>
      </c>
      <c r="HC125" s="24"/>
    </row>
    <row r="126" spans="1:211">
      <c r="A126" s="20" t="s">
        <v>187</v>
      </c>
      <c r="B126" s="23">
        <f t="shared" ref="B126" si="1278">E126+N126+Q126+T126+AC126+AL126+AO126+AX126+BG126+BJ126+BS126+CB126+CK126+CT126+DC126+DL126+DO126+DR126+DU126+ED126+EG126+EP126+ES126+EV126+EY126+FB126+FE126+FH126+FK126+FN126+FQ126+FT126+FW126+FZ126+GC126+GF126+GI126+GL126+GO126+GU126+GR126</f>
        <v>190490.73963999999</v>
      </c>
      <c r="C126" s="23">
        <f t="shared" ref="C126" si="1279">F126+O126+R126+U126+AD126+AM126+AP126+AY126+BH126+BK126+BT126+CC126+CL126+CU126+DD126+DM126+DP126+DS126+DV126+EE126+EH126+EQ126+ET126+EW126+EZ126+FC126+FF126+FI126+FL126+FO126+FR126+FU126+FX126+GA126+GD126+GG126+GJ126+GM126+GP126+GV126+GS126</f>
        <v>116166.14110999998</v>
      </c>
      <c r="D126" s="23">
        <f t="shared" si="1099"/>
        <v>60.982566044699723</v>
      </c>
      <c r="E126" s="23">
        <f>H126+K126</f>
        <v>987.97242000000006</v>
      </c>
      <c r="F126" s="23">
        <f>I126+L126</f>
        <v>987.97242000000006</v>
      </c>
      <c r="G126" s="23">
        <f t="shared" si="1189"/>
        <v>100</v>
      </c>
      <c r="H126" s="23">
        <v>978.09270000000004</v>
      </c>
      <c r="I126" s="23">
        <v>978.09270000000004</v>
      </c>
      <c r="J126" s="23">
        <f>I126/H126*100</f>
        <v>100</v>
      </c>
      <c r="K126" s="23">
        <v>9.8797200000000007</v>
      </c>
      <c r="L126" s="23">
        <v>9.8797200000000007</v>
      </c>
      <c r="M126" s="23">
        <f>L126/K126*100</f>
        <v>100</v>
      </c>
      <c r="N126" s="23">
        <v>446.9</v>
      </c>
      <c r="O126" s="23">
        <v>446.9</v>
      </c>
      <c r="P126" s="23">
        <f>O126/N126*100</f>
        <v>100</v>
      </c>
      <c r="Q126" s="23"/>
      <c r="R126" s="23"/>
      <c r="S126" s="23"/>
      <c r="T126" s="23">
        <f>W126+Z126</f>
        <v>1450.0741499999999</v>
      </c>
      <c r="U126" s="23">
        <f>X126+AA126</f>
        <v>1450.0741499999999</v>
      </c>
      <c r="V126" s="23">
        <f>U126/T126*100</f>
        <v>100</v>
      </c>
      <c r="W126" s="23">
        <v>1020.25368</v>
      </c>
      <c r="X126" s="23">
        <v>1020.25368</v>
      </c>
      <c r="Y126" s="23">
        <f>X126/W126*100</f>
        <v>100</v>
      </c>
      <c r="Z126" s="23">
        <v>429.82047</v>
      </c>
      <c r="AA126" s="23">
        <v>429.82047</v>
      </c>
      <c r="AB126" s="23">
        <f>AA126/Z126*100</f>
        <v>100</v>
      </c>
      <c r="AC126" s="23">
        <f>AF126+AI126</f>
        <v>0</v>
      </c>
      <c r="AD126" s="23">
        <f>AG126+AJ126</f>
        <v>0</v>
      </c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>
        <f>AR126+AU126</f>
        <v>0</v>
      </c>
      <c r="AP126" s="23">
        <f>AS126+AV126</f>
        <v>0</v>
      </c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>
        <f>BM126+BP126</f>
        <v>0</v>
      </c>
      <c r="BK126" s="23"/>
      <c r="BL126" s="23"/>
      <c r="BM126" s="23"/>
      <c r="BN126" s="23"/>
      <c r="BO126" s="23"/>
      <c r="BP126" s="23"/>
      <c r="BQ126" s="23"/>
      <c r="BR126" s="23"/>
      <c r="BS126" s="23">
        <f>BV126+BY126</f>
        <v>38242.880000000005</v>
      </c>
      <c r="BT126" s="23">
        <f>BW126+BZ126</f>
        <v>3319.0250000000001</v>
      </c>
      <c r="BU126" s="23">
        <f>BT126/BS126*100</f>
        <v>8.6788050481553682</v>
      </c>
      <c r="BV126" s="23">
        <v>37478.022400000002</v>
      </c>
      <c r="BW126" s="23">
        <v>3252.6444999999999</v>
      </c>
      <c r="BX126" s="23">
        <f>BW126/BV126*100</f>
        <v>8.6788050481553682</v>
      </c>
      <c r="BY126" s="23">
        <v>764.85760000000005</v>
      </c>
      <c r="BZ126" s="23">
        <v>66.380499999999998</v>
      </c>
      <c r="CA126" s="23">
        <f>BZ126/BY126*100</f>
        <v>8.6788050481553682</v>
      </c>
      <c r="CB126" s="23">
        <f>CE126+CH126</f>
        <v>0</v>
      </c>
      <c r="CC126" s="23">
        <f>CF126+CI126</f>
        <v>0</v>
      </c>
      <c r="CD126" s="23"/>
      <c r="CE126" s="23"/>
      <c r="CF126" s="23"/>
      <c r="CG126" s="23"/>
      <c r="CH126" s="23"/>
      <c r="CI126" s="23"/>
      <c r="CJ126" s="23"/>
      <c r="CK126" s="23">
        <f>CN126+CQ126</f>
        <v>0</v>
      </c>
      <c r="CL126" s="23">
        <f t="shared" ref="CL126" si="1280">CO126+CR126</f>
        <v>0</v>
      </c>
      <c r="CM126" s="23"/>
      <c r="CN126" s="23"/>
      <c r="CO126" s="23"/>
      <c r="CP126" s="23"/>
      <c r="CQ126" s="23"/>
      <c r="CR126" s="23"/>
      <c r="CS126" s="23"/>
      <c r="CT126" s="23">
        <f>CW126+CZ126</f>
        <v>35000</v>
      </c>
      <c r="CU126" s="23">
        <f>CX126+DA126</f>
        <v>29336.48143</v>
      </c>
      <c r="CV126" s="23">
        <f>CU126/CT126*100</f>
        <v>83.818518371428581</v>
      </c>
      <c r="CW126" s="23">
        <v>34300</v>
      </c>
      <c r="CX126" s="23">
        <v>28749.751810000002</v>
      </c>
      <c r="CY126" s="23">
        <f>CX126/CW126*100</f>
        <v>83.81851839650146</v>
      </c>
      <c r="CZ126" s="23">
        <v>700</v>
      </c>
      <c r="DA126" s="23">
        <v>586.72961999999995</v>
      </c>
      <c r="DB126" s="23">
        <f>DA126/CZ126*100</f>
        <v>83.818517142857146</v>
      </c>
      <c r="DC126" s="23">
        <f>DF126+DI126</f>
        <v>0</v>
      </c>
      <c r="DD126" s="23">
        <f>DG126+DJ126</f>
        <v>0</v>
      </c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>
        <v>6421.1</v>
      </c>
      <c r="DS126" s="23">
        <v>3830</v>
      </c>
      <c r="DT126" s="23">
        <f>DS126/DR126*100</f>
        <v>59.647100964009283</v>
      </c>
      <c r="DU126" s="23">
        <f>DX126+EA126</f>
        <v>0</v>
      </c>
      <c r="DV126" s="23">
        <f>DY126+EB126</f>
        <v>0</v>
      </c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>
        <f>EJ126+EM126</f>
        <v>102.04082</v>
      </c>
      <c r="EH126" s="23">
        <f>EK126+EN126</f>
        <v>102.04082</v>
      </c>
      <c r="EI126" s="23">
        <f>EH126/EG126*100</f>
        <v>100</v>
      </c>
      <c r="EJ126" s="23">
        <v>100</v>
      </c>
      <c r="EK126" s="23">
        <v>100</v>
      </c>
      <c r="EL126" s="23">
        <f>EK126/EJ126*100</f>
        <v>100</v>
      </c>
      <c r="EM126" s="23">
        <v>2.0408200000000001</v>
      </c>
      <c r="EN126" s="23">
        <v>2.0408200000000001</v>
      </c>
      <c r="EO126" s="23">
        <f>EN126/EM126*100</f>
        <v>100</v>
      </c>
      <c r="EP126" s="23"/>
      <c r="EQ126" s="23"/>
      <c r="ER126" s="23"/>
      <c r="ES126" s="23"/>
      <c r="ET126" s="23"/>
      <c r="EU126" s="23"/>
      <c r="EV126" s="23"/>
      <c r="EW126" s="23"/>
      <c r="EX126" s="23"/>
      <c r="EY126" s="23">
        <v>74.057320000000004</v>
      </c>
      <c r="EZ126" s="23">
        <v>74.057320000000004</v>
      </c>
      <c r="FA126" s="23">
        <f t="shared" si="1255"/>
        <v>100</v>
      </c>
      <c r="FB126" s="23">
        <v>6613.3122300000005</v>
      </c>
      <c r="FC126" s="23">
        <v>3101.62736</v>
      </c>
      <c r="FD126" s="23">
        <f t="shared" si="1257"/>
        <v>46.899756916512615</v>
      </c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>
        <v>96070.202019999997</v>
      </c>
      <c r="FR126" s="23">
        <v>70073.441089999993</v>
      </c>
      <c r="FS126" s="23">
        <f>FR126/FQ126*100</f>
        <v>72.939829017338838</v>
      </c>
      <c r="FT126" s="23"/>
      <c r="FU126" s="23"/>
      <c r="FV126" s="23"/>
      <c r="FW126" s="23">
        <v>811.322</v>
      </c>
      <c r="FX126" s="23">
        <v>743.07601999999997</v>
      </c>
      <c r="FY126" s="23">
        <f t="shared" si="1265"/>
        <v>91.588299097029292</v>
      </c>
      <c r="FZ126" s="23">
        <v>2702.1309999999999</v>
      </c>
      <c r="GA126" s="23">
        <v>2701.4454999999998</v>
      </c>
      <c r="GB126" s="23">
        <f t="shared" si="1267"/>
        <v>99.974631133723719</v>
      </c>
      <c r="GC126" s="23">
        <v>1568.7476799999999</v>
      </c>
      <c r="GD126" s="23"/>
      <c r="GE126" s="23">
        <f t="shared" si="1269"/>
        <v>0</v>
      </c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>
        <f>GX126+HA126</f>
        <v>0</v>
      </c>
      <c r="GV126" s="23"/>
      <c r="GW126" s="23"/>
      <c r="GX126" s="23"/>
      <c r="GY126" s="23"/>
      <c r="GZ126" s="23"/>
      <c r="HA126" s="23"/>
      <c r="HB126" s="23"/>
      <c r="HC126" s="23"/>
    </row>
    <row r="127" spans="1:211" s="61" customFormat="1">
      <c r="A127" s="22" t="s">
        <v>192</v>
      </c>
      <c r="B127" s="24">
        <f>SUM(B128:B136)</f>
        <v>27881.452660000003</v>
      </c>
      <c r="C127" s="24">
        <f t="shared" ref="B127:C127" si="1281">SUM(C128:C136)</f>
        <v>2461.4496399999998</v>
      </c>
      <c r="D127" s="24">
        <f t="shared" si="1099"/>
        <v>8.8282689930690275</v>
      </c>
      <c r="E127" s="24">
        <f>SUM(E128:E136)</f>
        <v>0</v>
      </c>
      <c r="F127" s="24">
        <f>SUM(F128:F136)</f>
        <v>0</v>
      </c>
      <c r="G127" s="23"/>
      <c r="H127" s="24">
        <f>SUM(H128:H136)</f>
        <v>0</v>
      </c>
      <c r="I127" s="24">
        <f>SUM(I128:I136)</f>
        <v>0</v>
      </c>
      <c r="J127" s="23"/>
      <c r="K127" s="24">
        <f>SUM(K128:K136)</f>
        <v>0</v>
      </c>
      <c r="L127" s="24">
        <f>SUM(L128:L136)</f>
        <v>0</v>
      </c>
      <c r="M127" s="23"/>
      <c r="N127" s="24">
        <f>SUM(N128:N136)</f>
        <v>0</v>
      </c>
      <c r="O127" s="24">
        <f>SUM(O128:O136)</f>
        <v>0</v>
      </c>
      <c r="P127" s="23"/>
      <c r="Q127" s="24">
        <f>SUM(Q128:Q136)</f>
        <v>0</v>
      </c>
      <c r="R127" s="24">
        <f>SUM(R128:R136)</f>
        <v>0</v>
      </c>
      <c r="S127" s="23"/>
      <c r="T127" s="24">
        <f>SUM(T128:T136)</f>
        <v>0</v>
      </c>
      <c r="U127" s="24">
        <f>SUM(U128:U136)</f>
        <v>0</v>
      </c>
      <c r="V127" s="23"/>
      <c r="W127" s="24">
        <f>SUM(W128:W136)</f>
        <v>0</v>
      </c>
      <c r="X127" s="24">
        <f>SUM(X128:X136)</f>
        <v>0</v>
      </c>
      <c r="Y127" s="23"/>
      <c r="Z127" s="24">
        <f>SUM(Z128:Z136)</f>
        <v>0</v>
      </c>
      <c r="AA127" s="24">
        <f>SUM(AA128:AA136)</f>
        <v>0</v>
      </c>
      <c r="AB127" s="23"/>
      <c r="AC127" s="24">
        <f>SUM(AC128:AC136)</f>
        <v>0</v>
      </c>
      <c r="AD127" s="24">
        <f>SUM(AD128:AD136)</f>
        <v>0</v>
      </c>
      <c r="AE127" s="23"/>
      <c r="AF127" s="24">
        <f>SUM(AF128:AF136)</f>
        <v>0</v>
      </c>
      <c r="AG127" s="24">
        <f>SUM(AG128:AG136)</f>
        <v>0</v>
      </c>
      <c r="AH127" s="23"/>
      <c r="AI127" s="24">
        <f>SUM(AI128:AI136)</f>
        <v>0</v>
      </c>
      <c r="AJ127" s="24">
        <f>SUM(AJ128:AJ136)</f>
        <v>0</v>
      </c>
      <c r="AK127" s="23"/>
      <c r="AL127" s="24">
        <f>SUM(AL128:AL136)</f>
        <v>0</v>
      </c>
      <c r="AM127" s="24">
        <f>SUM(AM128:AM136)</f>
        <v>0</v>
      </c>
      <c r="AN127" s="23"/>
      <c r="AO127" s="24">
        <f>SUM(AO128:AO136)</f>
        <v>0</v>
      </c>
      <c r="AP127" s="24">
        <f>SUM(AP128:AP136)</f>
        <v>0</v>
      </c>
      <c r="AQ127" s="23"/>
      <c r="AR127" s="24">
        <f>SUM(AR128:AR136)</f>
        <v>0</v>
      </c>
      <c r="AS127" s="24">
        <f>SUM(AS128:AS136)</f>
        <v>0</v>
      </c>
      <c r="AT127" s="23"/>
      <c r="AU127" s="24">
        <f>SUM(AU128:AU136)</f>
        <v>0</v>
      </c>
      <c r="AV127" s="24">
        <f>SUM(AV128:AV136)</f>
        <v>0</v>
      </c>
      <c r="AW127" s="23"/>
      <c r="AX127" s="24">
        <f>SUM(AX128:AX136)</f>
        <v>2461.4496399999998</v>
      </c>
      <c r="AY127" s="24">
        <f>SUM(AY128:AY136)</f>
        <v>2461.4496399999998</v>
      </c>
      <c r="AZ127" s="24">
        <f t="shared" ref="AZ127:AZ128" si="1282">AY127/AX127*100</f>
        <v>100</v>
      </c>
      <c r="BA127" s="24">
        <f>SUM(BA128:BA136)</f>
        <v>2412.2206299999998</v>
      </c>
      <c r="BB127" s="24">
        <f>SUM(BB128:BB136)</f>
        <v>2412.2206299999998</v>
      </c>
      <c r="BC127" s="24">
        <f t="shared" ref="BC127:BC128" si="1283">BB127/BA127*100</f>
        <v>100</v>
      </c>
      <c r="BD127" s="24">
        <f>SUM(BD128:BD136)</f>
        <v>49.229010000000002</v>
      </c>
      <c r="BE127" s="24">
        <f>SUM(BE128:BE136)</f>
        <v>49.229010000000002</v>
      </c>
      <c r="BF127" s="24">
        <f>BE127/BD127*100</f>
        <v>100</v>
      </c>
      <c r="BG127" s="24">
        <f>SUM(BG128:BG136)</f>
        <v>0</v>
      </c>
      <c r="BH127" s="24">
        <f>SUM(BH128:BH136)</f>
        <v>0</v>
      </c>
      <c r="BI127" s="24"/>
      <c r="BJ127" s="24">
        <f>SUM(BJ128:BJ136)</f>
        <v>601.02801999999997</v>
      </c>
      <c r="BK127" s="24">
        <f>SUM(BK128:BK136)</f>
        <v>0</v>
      </c>
      <c r="BL127" s="24">
        <f>BK127/BJ127*100</f>
        <v>0</v>
      </c>
      <c r="BM127" s="24">
        <f>SUM(BM128:BM136)</f>
        <v>601.02801999999997</v>
      </c>
      <c r="BN127" s="24">
        <f>SUM(BN128:BN136)</f>
        <v>0</v>
      </c>
      <c r="BO127" s="24">
        <f t="shared" ref="BO127" si="1284">BN127/BM127*100</f>
        <v>0</v>
      </c>
      <c r="BP127" s="24">
        <f t="shared" ref="BP127:BQ127" si="1285">BP128+BP129+BP130+BP131+BP132+BP133+BP134+BP135+BP136</f>
        <v>0</v>
      </c>
      <c r="BQ127" s="24">
        <f t="shared" si="1285"/>
        <v>0</v>
      </c>
      <c r="BR127" s="24"/>
      <c r="BS127" s="24">
        <f>SUM(BS128:BS136)</f>
        <v>0</v>
      </c>
      <c r="BT127" s="24">
        <f>SUM(BT128:BT136)</f>
        <v>0</v>
      </c>
      <c r="BU127" s="24"/>
      <c r="BV127" s="24">
        <f>SUM(BV128:BV136)</f>
        <v>0</v>
      </c>
      <c r="BW127" s="24">
        <f>SUM(BW128:BW136)</f>
        <v>0</v>
      </c>
      <c r="BX127" s="24"/>
      <c r="BY127" s="24">
        <f>SUM(BY128:BY136)</f>
        <v>0</v>
      </c>
      <c r="BZ127" s="24">
        <f>SUM(BZ128:BZ136)</f>
        <v>0</v>
      </c>
      <c r="CA127" s="24"/>
      <c r="CB127" s="24">
        <f>SUM(CB128:CB136)</f>
        <v>6404.09</v>
      </c>
      <c r="CC127" s="24">
        <f>SUM(CC128:CC136)</f>
        <v>0</v>
      </c>
      <c r="CD127" s="24">
        <f>CC127/CB127*100</f>
        <v>0</v>
      </c>
      <c r="CE127" s="24">
        <f>SUM(CE128:CE136)</f>
        <v>6340</v>
      </c>
      <c r="CF127" s="24">
        <f>SUM(CF128:CF136)</f>
        <v>0</v>
      </c>
      <c r="CG127" s="24">
        <f>CF127/CE127*100</f>
        <v>0</v>
      </c>
      <c r="CH127" s="24">
        <f>SUM(CH128:CH136)</f>
        <v>64.09</v>
      </c>
      <c r="CI127" s="24">
        <f>SUM(CI128:CI136)</f>
        <v>0</v>
      </c>
      <c r="CJ127" s="24">
        <f>CI127/CH127*100</f>
        <v>0</v>
      </c>
      <c r="CK127" s="24">
        <f>SUM(CK128:CK136)</f>
        <v>98.56</v>
      </c>
      <c r="CL127" s="24">
        <f>SUM(CL128:CL136)</f>
        <v>0</v>
      </c>
      <c r="CM127" s="24">
        <f t="shared" ref="CM127" si="1286">CL127/CK127*100</f>
        <v>0</v>
      </c>
      <c r="CN127" s="24">
        <f>SUM(CN128:CN136)</f>
        <v>96.588800000000006</v>
      </c>
      <c r="CO127" s="24">
        <f>SUM(CO128:CO136)</f>
        <v>0</v>
      </c>
      <c r="CP127" s="24">
        <f>CO127/CN127*100</f>
        <v>0</v>
      </c>
      <c r="CQ127" s="24">
        <f t="shared" ref="CQ127:CR127" si="1287">CQ128+CQ129+CQ130+CQ131+CQ132+CQ133+CQ134+CQ135+CQ136</f>
        <v>1.9712000000000001</v>
      </c>
      <c r="CR127" s="24">
        <f t="shared" si="1287"/>
        <v>0</v>
      </c>
      <c r="CS127" s="24">
        <f>CR127/CQ127*100</f>
        <v>0</v>
      </c>
      <c r="CT127" s="24">
        <f t="shared" ref="CT127:CU127" si="1288">CT128+CT129+CT130+CT131+CT132+CT133+CT134+CT135+CT136</f>
        <v>0</v>
      </c>
      <c r="CU127" s="24">
        <f t="shared" si="1288"/>
        <v>0</v>
      </c>
      <c r="CV127" s="24"/>
      <c r="CW127" s="24">
        <f t="shared" ref="CW127:CX127" si="1289">CW128+CW129+CW130+CW131+CW132+CW133+CW134+CW135+CW136</f>
        <v>0</v>
      </c>
      <c r="CX127" s="24">
        <f t="shared" si="1289"/>
        <v>0</v>
      </c>
      <c r="CY127" s="24"/>
      <c r="CZ127" s="24">
        <f t="shared" ref="CZ127:DA127" si="1290">CZ128+CZ129+CZ130+CZ131+CZ132+CZ133+CZ134+CZ135+CZ136</f>
        <v>0</v>
      </c>
      <c r="DA127" s="24">
        <f t="shared" si="1290"/>
        <v>0</v>
      </c>
      <c r="DB127" s="24"/>
      <c r="DC127" s="24">
        <f t="shared" ref="DC127:DD127" si="1291">DC128+DC129+DC130+DC131+DC132+DC133+DC134+DC135+DC136</f>
        <v>0</v>
      </c>
      <c r="DD127" s="24">
        <f t="shared" si="1291"/>
        <v>0</v>
      </c>
      <c r="DE127" s="24"/>
      <c r="DF127" s="24">
        <f t="shared" ref="DF127:DG127" si="1292">DF128+DF129+DF130+DF131+DF132+DF133+DF134+DF135+DF136</f>
        <v>0</v>
      </c>
      <c r="DG127" s="24">
        <f t="shared" si="1292"/>
        <v>0</v>
      </c>
      <c r="DH127" s="24"/>
      <c r="DI127" s="24">
        <f t="shared" ref="DI127:DJ127" si="1293">DI128+DI129+DI130+DI131+DI132+DI133+DI134+DI135+DI136</f>
        <v>0</v>
      </c>
      <c r="DJ127" s="24">
        <f t="shared" si="1293"/>
        <v>0</v>
      </c>
      <c r="DK127" s="24"/>
      <c r="DL127" s="24">
        <f t="shared" ref="DL127:DM127" si="1294">DL128+DL129+DL130+DL131+DL132+DL133+DL134+DL135+DL136</f>
        <v>0</v>
      </c>
      <c r="DM127" s="24">
        <f t="shared" si="1294"/>
        <v>0</v>
      </c>
      <c r="DN127" s="24"/>
      <c r="DO127" s="24">
        <f>SUM(DO128:DO136)</f>
        <v>18316.325000000001</v>
      </c>
      <c r="DP127" s="24">
        <f>SUM(DP128:DP136)</f>
        <v>0</v>
      </c>
      <c r="DQ127" s="24">
        <f>DP127/DO127*100</f>
        <v>0</v>
      </c>
      <c r="DR127" s="24">
        <f>SUM(DR128:DR136)</f>
        <v>0</v>
      </c>
      <c r="DS127" s="24">
        <f>SUM(DS128:DS136)</f>
        <v>0</v>
      </c>
      <c r="DT127" s="24"/>
      <c r="DU127" s="24">
        <f t="shared" ref="DU127:DV127" si="1295">DU128+DU129+DU130+DU131+DU132+DU133+DU134+DU135+DU136</f>
        <v>0</v>
      </c>
      <c r="DV127" s="24">
        <f t="shared" si="1295"/>
        <v>0</v>
      </c>
      <c r="DW127" s="24"/>
      <c r="DX127" s="24">
        <f t="shared" ref="DX127:DY127" si="1296">DX128+DX129+DX130+DX131+DX132+DX133+DX134+DX135+DX136</f>
        <v>0</v>
      </c>
      <c r="DY127" s="24">
        <f t="shared" si="1296"/>
        <v>0</v>
      </c>
      <c r="DZ127" s="24"/>
      <c r="EA127" s="24">
        <f t="shared" ref="EA127:EB127" si="1297">EA128+EA129+EA130+EA131+EA132+EA133+EA134+EA135+EA136</f>
        <v>0</v>
      </c>
      <c r="EB127" s="24">
        <f t="shared" si="1297"/>
        <v>0</v>
      </c>
      <c r="EC127" s="24"/>
      <c r="ED127" s="24">
        <f t="shared" ref="ED127" si="1298">ED128+ED129</f>
        <v>0</v>
      </c>
      <c r="EE127" s="24"/>
      <c r="EF127" s="23"/>
      <c r="EG127" s="24">
        <f t="shared" ref="EG127:EH127" si="1299">EG128+EG129</f>
        <v>0</v>
      </c>
      <c r="EH127" s="24">
        <f t="shared" si="1299"/>
        <v>0</v>
      </c>
      <c r="EI127" s="24"/>
      <c r="EJ127" s="24">
        <f t="shared" ref="EJ127:EK127" si="1300">EJ128+EJ129</f>
        <v>0</v>
      </c>
      <c r="EK127" s="24">
        <f t="shared" si="1300"/>
        <v>0</v>
      </c>
      <c r="EL127" s="24"/>
      <c r="EM127" s="24">
        <f t="shared" ref="EM127:EN127" si="1301">EM128+EM129</f>
        <v>0</v>
      </c>
      <c r="EN127" s="24">
        <f t="shared" si="1301"/>
        <v>0</v>
      </c>
      <c r="EO127" s="24"/>
      <c r="EP127" s="24">
        <f t="shared" ref="EP127" si="1302">EP128+EP129+EP130+EP131+EP132+EP133+EP134+EP135+EP136</f>
        <v>0</v>
      </c>
      <c r="EQ127" s="24">
        <v>0</v>
      </c>
      <c r="ER127" s="24"/>
      <c r="ES127" s="24">
        <f t="shared" ref="ES127" si="1303">ES128+ES129+ES130+ES131+ES132+ES133+ES134+ES135+ES136</f>
        <v>0</v>
      </c>
      <c r="ET127" s="24">
        <v>0</v>
      </c>
      <c r="EU127" s="24"/>
      <c r="EV127" s="24">
        <f t="shared" ref="EV127" si="1304">EV128+EV129+EV130+EV131+EV132+EV133+EV134+EV135+EV136</f>
        <v>0</v>
      </c>
      <c r="EW127" s="24">
        <v>0</v>
      </c>
      <c r="EX127" s="24"/>
      <c r="EY127" s="24">
        <f t="shared" ref="EY127" si="1305">EY128+EY129+EY130+EY131+EY132+EY133+EY134+EY135+EY136</f>
        <v>0</v>
      </c>
      <c r="EZ127" s="24">
        <v>0</v>
      </c>
      <c r="FA127" s="24"/>
      <c r="FB127" s="24">
        <f t="shared" ref="FB127" si="1306">FB128+FB129+FB130+FB131+FB132+FB133+FB134+FB135+FB136</f>
        <v>0</v>
      </c>
      <c r="FC127" s="24">
        <v>0</v>
      </c>
      <c r="FD127" s="24"/>
      <c r="FE127" s="24">
        <f t="shared" ref="FE127" si="1307">FE128+FE129+FE130+FE131+FE132+FE133+FE134+FE135+FE136</f>
        <v>0</v>
      </c>
      <c r="FF127" s="24">
        <v>0</v>
      </c>
      <c r="FG127" s="24"/>
      <c r="FH127" s="24">
        <f t="shared" ref="FH127" si="1308">FH128+FH129+FH130+FH131+FH132+FH133+FH134+FH135+FH136</f>
        <v>0</v>
      </c>
      <c r="FI127" s="24">
        <v>0</v>
      </c>
      <c r="FJ127" s="24"/>
      <c r="FK127" s="24">
        <f t="shared" ref="FK127" si="1309">FK128+FK129+FK130+FK131+FK132+FK133+FK134+FK135+FK136</f>
        <v>0</v>
      </c>
      <c r="FL127" s="24">
        <v>0</v>
      </c>
      <c r="FM127" s="24"/>
      <c r="FN127" s="24">
        <f t="shared" ref="FN127" si="1310">FN128+FN129+FN130+FN131+FN132+FN133+FN134+FN135+FN136</f>
        <v>0</v>
      </c>
      <c r="FO127" s="24">
        <v>0</v>
      </c>
      <c r="FP127" s="24"/>
      <c r="FQ127" s="24">
        <f t="shared" ref="FQ127" si="1311">FQ128+FQ129+FQ130+FQ131+FQ132+FQ133+FQ134+FQ135+FQ136</f>
        <v>0</v>
      </c>
      <c r="FR127" s="24">
        <v>0</v>
      </c>
      <c r="FS127" s="24"/>
      <c r="FT127" s="24">
        <f t="shared" ref="FT127" si="1312">FT128+FT129+FT130+FT131+FT132+FT133+FT134+FT135+FT136</f>
        <v>0</v>
      </c>
      <c r="FU127" s="24">
        <v>0</v>
      </c>
      <c r="FV127" s="24"/>
      <c r="FW127" s="24">
        <f t="shared" ref="FW127" si="1313">FW128+FW129+FW130+FW131+FW132+FW133+FW134+FW135+FW136</f>
        <v>0</v>
      </c>
      <c r="FX127" s="24">
        <v>0</v>
      </c>
      <c r="FY127" s="24"/>
      <c r="FZ127" s="24">
        <f t="shared" ref="FZ127" si="1314">FZ128+FZ129+FZ130+FZ131+FZ132+FZ133+FZ134+FZ135+FZ136</f>
        <v>0</v>
      </c>
      <c r="GA127" s="24">
        <v>0</v>
      </c>
      <c r="GB127" s="24"/>
      <c r="GC127" s="24">
        <f t="shared" ref="GC127" si="1315">GC128+GC129+GC130+GC131+GC132+GC133+GC134+GC135+GC136</f>
        <v>0</v>
      </c>
      <c r="GD127" s="24">
        <v>0</v>
      </c>
      <c r="GE127" s="24"/>
      <c r="GF127" s="24">
        <f t="shared" ref="GF127" si="1316">GF128+GF129+GF130+GF131+GF132+GF133+GF134+GF135+GF136</f>
        <v>0</v>
      </c>
      <c r="GG127" s="24">
        <v>0</v>
      </c>
      <c r="GH127" s="24"/>
      <c r="GI127" s="24">
        <f t="shared" ref="GI127" si="1317">GI128+GI129+GI130+GI131+GI132+GI133+GI134+GI135+GI136</f>
        <v>0</v>
      </c>
      <c r="GJ127" s="24">
        <v>0</v>
      </c>
      <c r="GK127" s="24"/>
      <c r="GL127" s="24">
        <f t="shared" ref="GL127" si="1318">GL128+GL129+GL130+GL131+GL132+GL133+GL134+GL135+GL136</f>
        <v>0</v>
      </c>
      <c r="GM127" s="24">
        <v>0</v>
      </c>
      <c r="GN127" s="24"/>
      <c r="GO127" s="24">
        <f t="shared" ref="GO127" si="1319">GO128+GO129+GO130+GO131+GO132+GO133+GO134+GO135+GO136</f>
        <v>0</v>
      </c>
      <c r="GP127" s="24">
        <v>0</v>
      </c>
      <c r="GQ127" s="24"/>
      <c r="GR127" s="24">
        <f t="shared" ref="GR127" si="1320">GR128+GR129+GR130+GR131+GR132+GR133+GR134+GR135+GR136</f>
        <v>0</v>
      </c>
      <c r="GS127" s="24">
        <v>0</v>
      </c>
      <c r="GT127" s="24"/>
      <c r="GU127" s="24">
        <f t="shared" ref="GU127" si="1321">GU128+GU129+GU130+GU131+GU132+GU133+GU134+GU135+GU136</f>
        <v>0</v>
      </c>
      <c r="GV127" s="24">
        <v>0</v>
      </c>
      <c r="GW127" s="24"/>
      <c r="GX127" s="24">
        <f t="shared" ref="GX127:GY127" si="1322">GX128+GX129</f>
        <v>0</v>
      </c>
      <c r="GY127" s="24">
        <f t="shared" si="1322"/>
        <v>0</v>
      </c>
      <c r="GZ127" s="24"/>
      <c r="HA127" s="24">
        <f t="shared" ref="HA127:HB127" si="1323">HA128+HA129</f>
        <v>0</v>
      </c>
      <c r="HB127" s="24">
        <f t="shared" si="1323"/>
        <v>0</v>
      </c>
      <c r="HC127" s="24"/>
    </row>
    <row r="128" spans="1:211">
      <c r="A128" s="20" t="s">
        <v>206</v>
      </c>
      <c r="B128" s="23">
        <f t="shared" ref="B128:B136" si="1324">E128+N128+Q128+T128+AC128+AL128+AO128+AX128+BG128+BJ128+BS128+CB128+CK128+CT128+DC128+DL128+DO128+DR128+DU128+ED128+EG128+EP128+ES128+EV128+EY128+FB128+FE128+FH128+FK128+FN128+FQ128+FT128+FW128+FZ128+GC128+GF128+GI128+GL128+GO128+GU128+GR128</f>
        <v>20777.77464</v>
      </c>
      <c r="C128" s="23">
        <f t="shared" ref="C128:C136" si="1325">F128+O128+R128+U128+AD128+AM128+AP128+AY128+BH128+BK128+BT128+CC128+CL128+CU128+DD128+DM128+DP128+DS128+DV128+EE128+EH128+EQ128+ET128+EW128+EZ128+FC128+FF128+FI128+FL128+FO128+FR128+FU128+FX128+GA128+GD128+GG128+GJ128+GM128+GP128+GV128+GS128</f>
        <v>2461.4496399999998</v>
      </c>
      <c r="D128" s="23">
        <f t="shared" si="1099"/>
        <v>11.846550858537947</v>
      </c>
      <c r="E128" s="23">
        <f t="shared" ref="E128:F136" si="1326">H128+K128</f>
        <v>0</v>
      </c>
      <c r="F128" s="23">
        <f t="shared" si="1326"/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>
        <f t="shared" ref="T128:U136" si="1327">W128+Z128</f>
        <v>0</v>
      </c>
      <c r="U128" s="23">
        <f t="shared" si="1327"/>
        <v>0</v>
      </c>
      <c r="V128" s="23"/>
      <c r="W128" s="23"/>
      <c r="X128" s="23"/>
      <c r="Y128" s="23"/>
      <c r="Z128" s="23"/>
      <c r="AA128" s="23"/>
      <c r="AB128" s="23"/>
      <c r="AC128" s="23">
        <f t="shared" ref="AC128:AD136" si="1328">AF128+AI128</f>
        <v>0</v>
      </c>
      <c r="AD128" s="23">
        <f t="shared" si="1328"/>
        <v>0</v>
      </c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>
        <f t="shared" ref="AO128:AP136" si="1329">AR128+AU128</f>
        <v>0</v>
      </c>
      <c r="AP128" s="23">
        <f t="shared" si="1329"/>
        <v>0</v>
      </c>
      <c r="AQ128" s="23"/>
      <c r="AR128" s="23"/>
      <c r="AS128" s="23"/>
      <c r="AT128" s="23"/>
      <c r="AU128" s="23"/>
      <c r="AV128" s="23"/>
      <c r="AW128" s="23"/>
      <c r="AX128" s="23">
        <f t="shared" ref="AX128:AY128" si="1330">BA128+BD128</f>
        <v>2461.4496399999998</v>
      </c>
      <c r="AY128" s="23">
        <f t="shared" si="1330"/>
        <v>2461.4496399999998</v>
      </c>
      <c r="AZ128" s="23">
        <f t="shared" si="1282"/>
        <v>100</v>
      </c>
      <c r="BA128" s="23">
        <v>2412.2206299999998</v>
      </c>
      <c r="BB128" s="23">
        <v>2412.2206299999998</v>
      </c>
      <c r="BC128" s="23">
        <f t="shared" si="1283"/>
        <v>100</v>
      </c>
      <c r="BD128" s="23">
        <v>49.229010000000002</v>
      </c>
      <c r="BE128" s="23">
        <v>49.229010000000002</v>
      </c>
      <c r="BF128" s="23">
        <f>BE128/BD128*100</f>
        <v>100</v>
      </c>
      <c r="BG128" s="23"/>
      <c r="BH128" s="23"/>
      <c r="BI128" s="23"/>
      <c r="BJ128" s="23">
        <f t="shared" ref="BJ128:BJ136" si="1331">BM128+BP128</f>
        <v>0</v>
      </c>
      <c r="BK128" s="23"/>
      <c r="BL128" s="23"/>
      <c r="BM128" s="23"/>
      <c r="BN128" s="23"/>
      <c r="BO128" s="23"/>
      <c r="BP128" s="23"/>
      <c r="BQ128" s="23"/>
      <c r="BR128" s="23"/>
      <c r="BS128" s="23">
        <f t="shared" ref="BS128:BT136" si="1332">BV128+BY128</f>
        <v>0</v>
      </c>
      <c r="BT128" s="23">
        <f t="shared" si="1332"/>
        <v>0</v>
      </c>
      <c r="BU128" s="23"/>
      <c r="BV128" s="23"/>
      <c r="BW128" s="23"/>
      <c r="BX128" s="23"/>
      <c r="BY128" s="23"/>
      <c r="BZ128" s="23"/>
      <c r="CA128" s="23"/>
      <c r="CB128" s="23">
        <f t="shared" ref="CB128:CC136" si="1333">CE128+CH128</f>
        <v>0</v>
      </c>
      <c r="CC128" s="23">
        <f t="shared" si="1333"/>
        <v>0</v>
      </c>
      <c r="CD128" s="23"/>
      <c r="CE128" s="23"/>
      <c r="CF128" s="23"/>
      <c r="CG128" s="23"/>
      <c r="CH128" s="23"/>
      <c r="CI128" s="23"/>
      <c r="CJ128" s="23"/>
      <c r="CK128" s="23">
        <f t="shared" ref="CK128:CL136" si="1334">CN128+CQ128</f>
        <v>0</v>
      </c>
      <c r="CL128" s="23">
        <f t="shared" si="1334"/>
        <v>0</v>
      </c>
      <c r="CM128" s="23"/>
      <c r="CN128" s="23"/>
      <c r="CO128" s="23"/>
      <c r="CP128" s="23"/>
      <c r="CQ128" s="23"/>
      <c r="CR128" s="23"/>
      <c r="CS128" s="23"/>
      <c r="CT128" s="23">
        <f t="shared" ref="CT128:CU136" si="1335">CW128+CZ128</f>
        <v>0</v>
      </c>
      <c r="CU128" s="23">
        <f t="shared" si="1335"/>
        <v>0</v>
      </c>
      <c r="CV128" s="23"/>
      <c r="CW128" s="23"/>
      <c r="CX128" s="23"/>
      <c r="CY128" s="23"/>
      <c r="CZ128" s="23"/>
      <c r="DA128" s="23"/>
      <c r="DB128" s="23"/>
      <c r="DC128" s="23">
        <f t="shared" ref="DC128:DD136" si="1336">DF128+DI128</f>
        <v>0</v>
      </c>
      <c r="DD128" s="23">
        <f t="shared" si="1336"/>
        <v>0</v>
      </c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>
        <v>18316.325000000001</v>
      </c>
      <c r="DP128" s="23">
        <v>0</v>
      </c>
      <c r="DQ128" s="23">
        <f>DP128/DO128*100</f>
        <v>0</v>
      </c>
      <c r="DR128" s="23"/>
      <c r="DS128" s="23"/>
      <c r="DT128" s="23"/>
      <c r="DU128" s="23">
        <f t="shared" ref="DU128:DV136" si="1337">DX128+EA128</f>
        <v>0</v>
      </c>
      <c r="DV128" s="23">
        <f t="shared" si="1337"/>
        <v>0</v>
      </c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>
        <f>GX128+HA128</f>
        <v>0</v>
      </c>
      <c r="GV128" s="23"/>
      <c r="GW128" s="23"/>
      <c r="GX128" s="23"/>
      <c r="GY128" s="23"/>
      <c r="GZ128" s="23"/>
      <c r="HA128" s="23"/>
      <c r="HB128" s="23"/>
      <c r="HC128" s="23"/>
    </row>
    <row r="129" spans="1:211">
      <c r="A129" s="20" t="s">
        <v>124</v>
      </c>
      <c r="B129" s="23">
        <f t="shared" si="1324"/>
        <v>0</v>
      </c>
      <c r="C129" s="23">
        <f t="shared" si="1325"/>
        <v>0</v>
      </c>
      <c r="D129" s="23"/>
      <c r="E129" s="23">
        <f t="shared" si="1326"/>
        <v>0</v>
      </c>
      <c r="F129" s="23">
        <f t="shared" si="1326"/>
        <v>0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>
        <f t="shared" si="1327"/>
        <v>0</v>
      </c>
      <c r="U129" s="23">
        <f t="shared" si="1327"/>
        <v>0</v>
      </c>
      <c r="V129" s="23"/>
      <c r="W129" s="23"/>
      <c r="X129" s="23"/>
      <c r="Y129" s="23"/>
      <c r="Z129" s="23"/>
      <c r="AA129" s="23"/>
      <c r="AB129" s="23"/>
      <c r="AC129" s="23">
        <f t="shared" si="1328"/>
        <v>0</v>
      </c>
      <c r="AD129" s="23">
        <f t="shared" si="1328"/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>
        <f t="shared" si="1329"/>
        <v>0</v>
      </c>
      <c r="AP129" s="23">
        <f t="shared" si="1329"/>
        <v>0</v>
      </c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>
        <f t="shared" si="1331"/>
        <v>0</v>
      </c>
      <c r="BK129" s="23"/>
      <c r="BL129" s="23"/>
      <c r="BM129" s="23"/>
      <c r="BN129" s="23"/>
      <c r="BO129" s="23"/>
      <c r="BP129" s="23"/>
      <c r="BQ129" s="23"/>
      <c r="BR129" s="23"/>
      <c r="BS129" s="23">
        <f t="shared" si="1332"/>
        <v>0</v>
      </c>
      <c r="BT129" s="23">
        <f t="shared" si="1332"/>
        <v>0</v>
      </c>
      <c r="BU129" s="23"/>
      <c r="BV129" s="23"/>
      <c r="BW129" s="23"/>
      <c r="BX129" s="23"/>
      <c r="BY129" s="23"/>
      <c r="BZ129" s="23"/>
      <c r="CA129" s="23"/>
      <c r="CB129" s="23">
        <f t="shared" si="1333"/>
        <v>0</v>
      </c>
      <c r="CC129" s="23">
        <f t="shared" si="1333"/>
        <v>0</v>
      </c>
      <c r="CD129" s="23"/>
      <c r="CE129" s="23"/>
      <c r="CF129" s="23"/>
      <c r="CG129" s="23"/>
      <c r="CH129" s="23"/>
      <c r="CI129" s="23"/>
      <c r="CJ129" s="23"/>
      <c r="CK129" s="23">
        <f t="shared" si="1334"/>
        <v>0</v>
      </c>
      <c r="CL129" s="23">
        <f t="shared" si="1334"/>
        <v>0</v>
      </c>
      <c r="CM129" s="23"/>
      <c r="CN129" s="23"/>
      <c r="CO129" s="23"/>
      <c r="CP129" s="23"/>
      <c r="CQ129" s="23"/>
      <c r="CR129" s="23"/>
      <c r="CS129" s="23"/>
      <c r="CT129" s="23">
        <f t="shared" si="1335"/>
        <v>0</v>
      </c>
      <c r="CU129" s="23">
        <f t="shared" si="1335"/>
        <v>0</v>
      </c>
      <c r="CV129" s="23"/>
      <c r="CW129" s="23"/>
      <c r="CX129" s="23"/>
      <c r="CY129" s="23"/>
      <c r="CZ129" s="23"/>
      <c r="DA129" s="23"/>
      <c r="DB129" s="23"/>
      <c r="DC129" s="23">
        <f t="shared" si="1336"/>
        <v>0</v>
      </c>
      <c r="DD129" s="23">
        <f t="shared" si="1336"/>
        <v>0</v>
      </c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>
        <f t="shared" si="1337"/>
        <v>0</v>
      </c>
      <c r="DV129" s="23">
        <f t="shared" si="1337"/>
        <v>0</v>
      </c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>
        <f t="shared" ref="GU129:GU136" si="1338">GX129+HA129</f>
        <v>0</v>
      </c>
      <c r="GV129" s="23"/>
      <c r="GW129" s="23"/>
      <c r="GX129" s="23"/>
      <c r="GY129" s="23"/>
      <c r="GZ129" s="23"/>
      <c r="HA129" s="23"/>
      <c r="HB129" s="23"/>
      <c r="HC129" s="23"/>
    </row>
    <row r="130" spans="1:211">
      <c r="A130" s="20" t="s">
        <v>128</v>
      </c>
      <c r="B130" s="23">
        <f t="shared" si="1324"/>
        <v>0</v>
      </c>
      <c r="C130" s="23">
        <f t="shared" si="1325"/>
        <v>0</v>
      </c>
      <c r="D130" s="23"/>
      <c r="E130" s="23">
        <f t="shared" si="1326"/>
        <v>0</v>
      </c>
      <c r="F130" s="23">
        <f t="shared" si="1326"/>
        <v>0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>
        <f t="shared" si="1327"/>
        <v>0</v>
      </c>
      <c r="U130" s="23">
        <f t="shared" si="1327"/>
        <v>0</v>
      </c>
      <c r="V130" s="23"/>
      <c r="W130" s="23"/>
      <c r="X130" s="23"/>
      <c r="Y130" s="23"/>
      <c r="Z130" s="23"/>
      <c r="AA130" s="23"/>
      <c r="AB130" s="23"/>
      <c r="AC130" s="23">
        <f t="shared" si="1328"/>
        <v>0</v>
      </c>
      <c r="AD130" s="23">
        <f t="shared" si="1328"/>
        <v>0</v>
      </c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>
        <f t="shared" si="1329"/>
        <v>0</v>
      </c>
      <c r="AP130" s="23">
        <f t="shared" si="1329"/>
        <v>0</v>
      </c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>
        <f t="shared" si="1331"/>
        <v>0</v>
      </c>
      <c r="BK130" s="23"/>
      <c r="BL130" s="23"/>
      <c r="BM130" s="23"/>
      <c r="BN130" s="23"/>
      <c r="BO130" s="23"/>
      <c r="BP130" s="23"/>
      <c r="BQ130" s="23"/>
      <c r="BR130" s="23"/>
      <c r="BS130" s="23">
        <f t="shared" si="1332"/>
        <v>0</v>
      </c>
      <c r="BT130" s="23">
        <f t="shared" si="1332"/>
        <v>0</v>
      </c>
      <c r="BU130" s="23"/>
      <c r="BV130" s="23"/>
      <c r="BW130" s="23"/>
      <c r="BX130" s="23"/>
      <c r="BY130" s="23"/>
      <c r="BZ130" s="23"/>
      <c r="CA130" s="23"/>
      <c r="CB130" s="23">
        <f t="shared" si="1333"/>
        <v>0</v>
      </c>
      <c r="CC130" s="23">
        <f t="shared" si="1333"/>
        <v>0</v>
      </c>
      <c r="CD130" s="23"/>
      <c r="CE130" s="23"/>
      <c r="CF130" s="23"/>
      <c r="CG130" s="23"/>
      <c r="CH130" s="23"/>
      <c r="CI130" s="23"/>
      <c r="CJ130" s="23"/>
      <c r="CK130" s="23">
        <f t="shared" si="1334"/>
        <v>0</v>
      </c>
      <c r="CL130" s="23">
        <f t="shared" si="1334"/>
        <v>0</v>
      </c>
      <c r="CM130" s="23"/>
      <c r="CN130" s="23"/>
      <c r="CO130" s="23"/>
      <c r="CP130" s="23"/>
      <c r="CQ130" s="23"/>
      <c r="CR130" s="23"/>
      <c r="CS130" s="23"/>
      <c r="CT130" s="23">
        <f t="shared" si="1335"/>
        <v>0</v>
      </c>
      <c r="CU130" s="23">
        <f t="shared" si="1335"/>
        <v>0</v>
      </c>
      <c r="CV130" s="23"/>
      <c r="CW130" s="23"/>
      <c r="CX130" s="23"/>
      <c r="CY130" s="23"/>
      <c r="CZ130" s="23"/>
      <c r="DA130" s="23"/>
      <c r="DB130" s="23"/>
      <c r="DC130" s="23">
        <f t="shared" si="1336"/>
        <v>0</v>
      </c>
      <c r="DD130" s="23">
        <f t="shared" si="1336"/>
        <v>0</v>
      </c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>
        <f t="shared" si="1337"/>
        <v>0</v>
      </c>
      <c r="DV130" s="23">
        <f t="shared" si="1337"/>
        <v>0</v>
      </c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>
        <f t="shared" si="1338"/>
        <v>0</v>
      </c>
      <c r="GV130" s="23"/>
      <c r="GW130" s="23"/>
      <c r="GX130" s="23"/>
      <c r="GY130" s="23"/>
      <c r="GZ130" s="23"/>
      <c r="HA130" s="23"/>
      <c r="HB130" s="23"/>
      <c r="HC130" s="23"/>
    </row>
    <row r="131" spans="1:211">
      <c r="A131" s="20" t="s">
        <v>130</v>
      </c>
      <c r="B131" s="23">
        <f t="shared" si="1324"/>
        <v>601.02801999999997</v>
      </c>
      <c r="C131" s="23">
        <f t="shared" si="1325"/>
        <v>0</v>
      </c>
      <c r="D131" s="23"/>
      <c r="E131" s="23">
        <f t="shared" si="1326"/>
        <v>0</v>
      </c>
      <c r="F131" s="23">
        <f t="shared" si="1326"/>
        <v>0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>
        <f t="shared" si="1327"/>
        <v>0</v>
      </c>
      <c r="U131" s="23">
        <f t="shared" si="1327"/>
        <v>0</v>
      </c>
      <c r="V131" s="23"/>
      <c r="W131" s="23"/>
      <c r="X131" s="23"/>
      <c r="Y131" s="23"/>
      <c r="Z131" s="23"/>
      <c r="AA131" s="23"/>
      <c r="AB131" s="23"/>
      <c r="AC131" s="23">
        <f t="shared" si="1328"/>
        <v>0</v>
      </c>
      <c r="AD131" s="23">
        <f t="shared" si="1328"/>
        <v>0</v>
      </c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>
        <f t="shared" si="1329"/>
        <v>0</v>
      </c>
      <c r="AP131" s="23">
        <f t="shared" si="1329"/>
        <v>0</v>
      </c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>
        <f t="shared" si="1331"/>
        <v>601.02801999999997</v>
      </c>
      <c r="BK131" s="23">
        <f>BN131+BQ131</f>
        <v>0</v>
      </c>
      <c r="BL131" s="23">
        <f>BK131/BJ131*100</f>
        <v>0</v>
      </c>
      <c r="BM131" s="23">
        <v>601.02801999999997</v>
      </c>
      <c r="BN131" s="23">
        <v>0</v>
      </c>
      <c r="BO131" s="23">
        <f>BN131/BM131*100</f>
        <v>0</v>
      </c>
      <c r="BP131" s="23"/>
      <c r="BQ131" s="23"/>
      <c r="BR131" s="23"/>
      <c r="BS131" s="23">
        <f t="shared" si="1332"/>
        <v>0</v>
      </c>
      <c r="BT131" s="23">
        <f t="shared" si="1332"/>
        <v>0</v>
      </c>
      <c r="BU131" s="23"/>
      <c r="BV131" s="23"/>
      <c r="BW131" s="23"/>
      <c r="BX131" s="23"/>
      <c r="BY131" s="23"/>
      <c r="BZ131" s="23"/>
      <c r="CA131" s="23"/>
      <c r="CB131" s="23">
        <f t="shared" si="1333"/>
        <v>0</v>
      </c>
      <c r="CC131" s="23">
        <f t="shared" si="1333"/>
        <v>0</v>
      </c>
      <c r="CD131" s="23"/>
      <c r="CE131" s="23"/>
      <c r="CF131" s="23"/>
      <c r="CG131" s="23"/>
      <c r="CH131" s="23"/>
      <c r="CI131" s="23"/>
      <c r="CJ131" s="23"/>
      <c r="CK131" s="23">
        <f t="shared" si="1334"/>
        <v>0</v>
      </c>
      <c r="CL131" s="23">
        <f t="shared" si="1334"/>
        <v>0</v>
      </c>
      <c r="CM131" s="23"/>
      <c r="CN131" s="23"/>
      <c r="CO131" s="23"/>
      <c r="CP131" s="23"/>
      <c r="CQ131" s="23"/>
      <c r="CR131" s="23"/>
      <c r="CS131" s="23"/>
      <c r="CT131" s="23">
        <f t="shared" si="1335"/>
        <v>0</v>
      </c>
      <c r="CU131" s="23">
        <f t="shared" si="1335"/>
        <v>0</v>
      </c>
      <c r="CV131" s="23"/>
      <c r="CW131" s="23"/>
      <c r="CX131" s="23"/>
      <c r="CY131" s="23"/>
      <c r="CZ131" s="23"/>
      <c r="DA131" s="23"/>
      <c r="DB131" s="23"/>
      <c r="DC131" s="23">
        <f t="shared" si="1336"/>
        <v>0</v>
      </c>
      <c r="DD131" s="23">
        <f t="shared" si="1336"/>
        <v>0</v>
      </c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>
        <f t="shared" si="1337"/>
        <v>0</v>
      </c>
      <c r="DV131" s="23">
        <f t="shared" si="1337"/>
        <v>0</v>
      </c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>
        <f t="shared" si="1338"/>
        <v>0</v>
      </c>
      <c r="GV131" s="23"/>
      <c r="GW131" s="23"/>
      <c r="GX131" s="23"/>
      <c r="GY131" s="23"/>
      <c r="GZ131" s="23"/>
      <c r="HA131" s="23"/>
      <c r="HB131" s="23"/>
      <c r="HC131" s="23"/>
    </row>
    <row r="132" spans="1:211">
      <c r="A132" s="20" t="s">
        <v>135</v>
      </c>
      <c r="B132" s="23">
        <f t="shared" si="1324"/>
        <v>0</v>
      </c>
      <c r="C132" s="23">
        <f t="shared" si="1325"/>
        <v>0</v>
      </c>
      <c r="D132" s="23"/>
      <c r="E132" s="23">
        <f t="shared" si="1326"/>
        <v>0</v>
      </c>
      <c r="F132" s="23">
        <f t="shared" si="1326"/>
        <v>0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>
        <f t="shared" si="1327"/>
        <v>0</v>
      </c>
      <c r="U132" s="23">
        <f t="shared" si="1327"/>
        <v>0</v>
      </c>
      <c r="V132" s="23"/>
      <c r="W132" s="23"/>
      <c r="X132" s="23"/>
      <c r="Y132" s="23"/>
      <c r="Z132" s="23"/>
      <c r="AA132" s="23"/>
      <c r="AB132" s="23"/>
      <c r="AC132" s="23">
        <f t="shared" si="1328"/>
        <v>0</v>
      </c>
      <c r="AD132" s="23">
        <f t="shared" si="1328"/>
        <v>0</v>
      </c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>
        <f t="shared" si="1329"/>
        <v>0</v>
      </c>
      <c r="AP132" s="23">
        <f t="shared" si="1329"/>
        <v>0</v>
      </c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>
        <f t="shared" si="1331"/>
        <v>0</v>
      </c>
      <c r="BK132" s="23"/>
      <c r="BL132" s="23"/>
      <c r="BM132" s="23"/>
      <c r="BN132" s="23"/>
      <c r="BO132" s="23"/>
      <c r="BP132" s="23"/>
      <c r="BQ132" s="23"/>
      <c r="BR132" s="23"/>
      <c r="BS132" s="23">
        <f t="shared" si="1332"/>
        <v>0</v>
      </c>
      <c r="BT132" s="23">
        <f t="shared" si="1332"/>
        <v>0</v>
      </c>
      <c r="BU132" s="23"/>
      <c r="BV132" s="23"/>
      <c r="BW132" s="23"/>
      <c r="BX132" s="23"/>
      <c r="BY132" s="23"/>
      <c r="BZ132" s="23"/>
      <c r="CA132" s="23"/>
      <c r="CB132" s="23">
        <f t="shared" si="1333"/>
        <v>0</v>
      </c>
      <c r="CC132" s="23">
        <f t="shared" si="1333"/>
        <v>0</v>
      </c>
      <c r="CD132" s="23"/>
      <c r="CE132" s="23"/>
      <c r="CF132" s="23"/>
      <c r="CG132" s="23"/>
      <c r="CH132" s="23"/>
      <c r="CI132" s="23"/>
      <c r="CJ132" s="23"/>
      <c r="CK132" s="23">
        <f t="shared" si="1334"/>
        <v>0</v>
      </c>
      <c r="CL132" s="23">
        <f t="shared" si="1334"/>
        <v>0</v>
      </c>
      <c r="CM132" s="23"/>
      <c r="CN132" s="23"/>
      <c r="CO132" s="23"/>
      <c r="CP132" s="23"/>
      <c r="CQ132" s="23"/>
      <c r="CR132" s="23"/>
      <c r="CS132" s="23"/>
      <c r="CT132" s="23">
        <f t="shared" si="1335"/>
        <v>0</v>
      </c>
      <c r="CU132" s="23">
        <f t="shared" si="1335"/>
        <v>0</v>
      </c>
      <c r="CV132" s="23"/>
      <c r="CW132" s="23"/>
      <c r="CX132" s="23"/>
      <c r="CY132" s="23"/>
      <c r="CZ132" s="23"/>
      <c r="DA132" s="23"/>
      <c r="DB132" s="23"/>
      <c r="DC132" s="23">
        <f t="shared" si="1336"/>
        <v>0</v>
      </c>
      <c r="DD132" s="23">
        <f t="shared" si="1336"/>
        <v>0</v>
      </c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>
        <f t="shared" si="1337"/>
        <v>0</v>
      </c>
      <c r="DV132" s="23">
        <f t="shared" si="1337"/>
        <v>0</v>
      </c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>
        <f t="shared" si="1338"/>
        <v>0</v>
      </c>
      <c r="GV132" s="23"/>
      <c r="GW132" s="23"/>
      <c r="GX132" s="23"/>
      <c r="GY132" s="23"/>
      <c r="GZ132" s="23"/>
      <c r="HA132" s="23"/>
      <c r="HB132" s="23"/>
      <c r="HC132" s="23"/>
    </row>
    <row r="133" spans="1:211">
      <c r="A133" s="20" t="s">
        <v>115</v>
      </c>
      <c r="B133" s="23">
        <f t="shared" si="1324"/>
        <v>0</v>
      </c>
      <c r="C133" s="23">
        <f t="shared" si="1325"/>
        <v>0</v>
      </c>
      <c r="D133" s="23"/>
      <c r="E133" s="23">
        <f t="shared" si="1326"/>
        <v>0</v>
      </c>
      <c r="F133" s="23">
        <f t="shared" si="1326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>
        <f t="shared" si="1327"/>
        <v>0</v>
      </c>
      <c r="U133" s="23">
        <f t="shared" si="1327"/>
        <v>0</v>
      </c>
      <c r="V133" s="23"/>
      <c r="W133" s="23"/>
      <c r="X133" s="23"/>
      <c r="Y133" s="23"/>
      <c r="Z133" s="23"/>
      <c r="AA133" s="23"/>
      <c r="AB133" s="23"/>
      <c r="AC133" s="23">
        <f t="shared" si="1328"/>
        <v>0</v>
      </c>
      <c r="AD133" s="23">
        <f t="shared" si="1328"/>
        <v>0</v>
      </c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>
        <f t="shared" si="1329"/>
        <v>0</v>
      </c>
      <c r="AP133" s="23">
        <f t="shared" si="1329"/>
        <v>0</v>
      </c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>
        <f t="shared" si="1331"/>
        <v>0</v>
      </c>
      <c r="BK133" s="23"/>
      <c r="BL133" s="23"/>
      <c r="BM133" s="23"/>
      <c r="BN133" s="23"/>
      <c r="BO133" s="23"/>
      <c r="BP133" s="23"/>
      <c r="BQ133" s="23"/>
      <c r="BR133" s="23"/>
      <c r="BS133" s="23">
        <f t="shared" si="1332"/>
        <v>0</v>
      </c>
      <c r="BT133" s="23">
        <f t="shared" si="1332"/>
        <v>0</v>
      </c>
      <c r="BU133" s="23"/>
      <c r="BV133" s="23"/>
      <c r="BW133" s="23"/>
      <c r="BX133" s="23"/>
      <c r="BY133" s="23"/>
      <c r="BZ133" s="23"/>
      <c r="CA133" s="23"/>
      <c r="CB133" s="23">
        <f t="shared" si="1333"/>
        <v>0</v>
      </c>
      <c r="CC133" s="23">
        <f t="shared" si="1333"/>
        <v>0</v>
      </c>
      <c r="CD133" s="23"/>
      <c r="CE133" s="23"/>
      <c r="CF133" s="23"/>
      <c r="CG133" s="23"/>
      <c r="CH133" s="23"/>
      <c r="CI133" s="23"/>
      <c r="CJ133" s="23"/>
      <c r="CK133" s="23">
        <f t="shared" si="1334"/>
        <v>0</v>
      </c>
      <c r="CL133" s="23">
        <f t="shared" si="1334"/>
        <v>0</v>
      </c>
      <c r="CM133" s="23"/>
      <c r="CN133" s="23"/>
      <c r="CO133" s="23"/>
      <c r="CP133" s="23"/>
      <c r="CQ133" s="23"/>
      <c r="CR133" s="23"/>
      <c r="CS133" s="23"/>
      <c r="CT133" s="23">
        <f t="shared" si="1335"/>
        <v>0</v>
      </c>
      <c r="CU133" s="23">
        <f t="shared" si="1335"/>
        <v>0</v>
      </c>
      <c r="CV133" s="23"/>
      <c r="CW133" s="23"/>
      <c r="CX133" s="23"/>
      <c r="CY133" s="23"/>
      <c r="CZ133" s="23"/>
      <c r="DA133" s="23"/>
      <c r="DB133" s="23"/>
      <c r="DC133" s="23">
        <f t="shared" si="1336"/>
        <v>0</v>
      </c>
      <c r="DD133" s="23">
        <f t="shared" si="1336"/>
        <v>0</v>
      </c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>
        <f t="shared" si="1337"/>
        <v>0</v>
      </c>
      <c r="DV133" s="23">
        <f t="shared" si="1337"/>
        <v>0</v>
      </c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>
        <f t="shared" si="1338"/>
        <v>0</v>
      </c>
      <c r="GV133" s="23"/>
      <c r="GW133" s="23"/>
      <c r="GX133" s="23"/>
      <c r="GY133" s="23"/>
      <c r="GZ133" s="23"/>
      <c r="HA133" s="23"/>
      <c r="HB133" s="23"/>
      <c r="HC133" s="23"/>
    </row>
    <row r="134" spans="1:211">
      <c r="A134" s="20" t="s">
        <v>106</v>
      </c>
      <c r="B134" s="23">
        <f t="shared" si="1324"/>
        <v>0</v>
      </c>
      <c r="C134" s="23">
        <f t="shared" si="1325"/>
        <v>0</v>
      </c>
      <c r="D134" s="23"/>
      <c r="E134" s="23">
        <f t="shared" si="1326"/>
        <v>0</v>
      </c>
      <c r="F134" s="23">
        <f t="shared" si="1326"/>
        <v>0</v>
      </c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>
        <f t="shared" si="1327"/>
        <v>0</v>
      </c>
      <c r="U134" s="23">
        <f t="shared" si="1327"/>
        <v>0</v>
      </c>
      <c r="V134" s="23"/>
      <c r="W134" s="23"/>
      <c r="X134" s="23"/>
      <c r="Y134" s="23"/>
      <c r="Z134" s="23"/>
      <c r="AA134" s="23"/>
      <c r="AB134" s="23"/>
      <c r="AC134" s="23">
        <f t="shared" si="1328"/>
        <v>0</v>
      </c>
      <c r="AD134" s="23">
        <f t="shared" si="1328"/>
        <v>0</v>
      </c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>
        <f t="shared" si="1329"/>
        <v>0</v>
      </c>
      <c r="AP134" s="23">
        <f t="shared" si="1329"/>
        <v>0</v>
      </c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>
        <f t="shared" si="1331"/>
        <v>0</v>
      </c>
      <c r="BK134" s="23"/>
      <c r="BL134" s="23"/>
      <c r="BM134" s="23"/>
      <c r="BN134" s="23"/>
      <c r="BO134" s="23"/>
      <c r="BP134" s="23"/>
      <c r="BQ134" s="23"/>
      <c r="BR134" s="23"/>
      <c r="BS134" s="23">
        <f t="shared" si="1332"/>
        <v>0</v>
      </c>
      <c r="BT134" s="23">
        <f t="shared" si="1332"/>
        <v>0</v>
      </c>
      <c r="BU134" s="23"/>
      <c r="BV134" s="23"/>
      <c r="BW134" s="23"/>
      <c r="BX134" s="23"/>
      <c r="BY134" s="23"/>
      <c r="BZ134" s="23"/>
      <c r="CA134" s="23"/>
      <c r="CB134" s="23">
        <f t="shared" si="1333"/>
        <v>0</v>
      </c>
      <c r="CC134" s="23">
        <f t="shared" si="1333"/>
        <v>0</v>
      </c>
      <c r="CD134" s="23"/>
      <c r="CE134" s="23"/>
      <c r="CF134" s="23"/>
      <c r="CG134" s="23"/>
      <c r="CH134" s="23"/>
      <c r="CI134" s="23"/>
      <c r="CJ134" s="23"/>
      <c r="CK134" s="23">
        <f t="shared" si="1334"/>
        <v>0</v>
      </c>
      <c r="CL134" s="23">
        <f t="shared" si="1334"/>
        <v>0</v>
      </c>
      <c r="CM134" s="23"/>
      <c r="CN134" s="23"/>
      <c r="CO134" s="23"/>
      <c r="CP134" s="23"/>
      <c r="CQ134" s="23"/>
      <c r="CR134" s="23"/>
      <c r="CS134" s="23"/>
      <c r="CT134" s="23">
        <f t="shared" si="1335"/>
        <v>0</v>
      </c>
      <c r="CU134" s="23">
        <f t="shared" si="1335"/>
        <v>0</v>
      </c>
      <c r="CV134" s="23"/>
      <c r="CW134" s="23"/>
      <c r="CX134" s="23"/>
      <c r="CY134" s="23"/>
      <c r="CZ134" s="23"/>
      <c r="DA134" s="23"/>
      <c r="DB134" s="23"/>
      <c r="DC134" s="23">
        <f t="shared" si="1336"/>
        <v>0</v>
      </c>
      <c r="DD134" s="23">
        <f t="shared" si="1336"/>
        <v>0</v>
      </c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>
        <f t="shared" si="1337"/>
        <v>0</v>
      </c>
      <c r="DV134" s="23">
        <f t="shared" si="1337"/>
        <v>0</v>
      </c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>
        <f t="shared" si="1338"/>
        <v>0</v>
      </c>
      <c r="GV134" s="23"/>
      <c r="GW134" s="23"/>
      <c r="GX134" s="23"/>
      <c r="GY134" s="23"/>
      <c r="GZ134" s="23"/>
      <c r="HA134" s="23"/>
      <c r="HB134" s="23"/>
      <c r="HC134" s="23"/>
    </row>
    <row r="135" spans="1:211">
      <c r="A135" s="20" t="s">
        <v>146</v>
      </c>
      <c r="B135" s="23">
        <f t="shared" si="1324"/>
        <v>6404.09</v>
      </c>
      <c r="C135" s="23">
        <f t="shared" si="1325"/>
        <v>0</v>
      </c>
      <c r="D135" s="23">
        <f t="shared" si="1099"/>
        <v>0</v>
      </c>
      <c r="E135" s="23">
        <f t="shared" si="1326"/>
        <v>0</v>
      </c>
      <c r="F135" s="23">
        <f t="shared" si="1326"/>
        <v>0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>
        <f t="shared" si="1327"/>
        <v>0</v>
      </c>
      <c r="U135" s="23">
        <f t="shared" si="1327"/>
        <v>0</v>
      </c>
      <c r="V135" s="23"/>
      <c r="W135" s="23"/>
      <c r="X135" s="23"/>
      <c r="Y135" s="23"/>
      <c r="Z135" s="23"/>
      <c r="AA135" s="23"/>
      <c r="AB135" s="23"/>
      <c r="AC135" s="23">
        <f t="shared" si="1328"/>
        <v>0</v>
      </c>
      <c r="AD135" s="23">
        <f t="shared" si="1328"/>
        <v>0</v>
      </c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>
        <f t="shared" si="1329"/>
        <v>0</v>
      </c>
      <c r="AP135" s="23">
        <f t="shared" si="1329"/>
        <v>0</v>
      </c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>
        <f t="shared" si="1331"/>
        <v>0</v>
      </c>
      <c r="BK135" s="23"/>
      <c r="BL135" s="23"/>
      <c r="BM135" s="23"/>
      <c r="BN135" s="23"/>
      <c r="BO135" s="23"/>
      <c r="BP135" s="23"/>
      <c r="BQ135" s="23"/>
      <c r="BR135" s="23"/>
      <c r="BS135" s="23">
        <f t="shared" si="1332"/>
        <v>0</v>
      </c>
      <c r="BT135" s="23">
        <f t="shared" si="1332"/>
        <v>0</v>
      </c>
      <c r="BU135" s="23"/>
      <c r="BV135" s="23"/>
      <c r="BW135" s="23"/>
      <c r="BX135" s="23"/>
      <c r="BY135" s="23"/>
      <c r="BZ135" s="23"/>
      <c r="CA135" s="23"/>
      <c r="CB135" s="23">
        <f t="shared" si="1333"/>
        <v>6404.09</v>
      </c>
      <c r="CC135" s="23">
        <f t="shared" si="1333"/>
        <v>0</v>
      </c>
      <c r="CD135" s="23">
        <f>CC135/CB135*100</f>
        <v>0</v>
      </c>
      <c r="CE135" s="23">
        <v>6340</v>
      </c>
      <c r="CF135" s="23">
        <v>0</v>
      </c>
      <c r="CG135" s="23">
        <f>CF135/CE135*100</f>
        <v>0</v>
      </c>
      <c r="CH135" s="23">
        <v>64.09</v>
      </c>
      <c r="CI135" s="23">
        <v>0</v>
      </c>
      <c r="CJ135" s="23">
        <f>CI135/CH135*100</f>
        <v>0</v>
      </c>
      <c r="CK135" s="23">
        <f t="shared" si="1334"/>
        <v>0</v>
      </c>
      <c r="CL135" s="23">
        <f t="shared" si="1334"/>
        <v>0</v>
      </c>
      <c r="CM135" s="23"/>
      <c r="CN135" s="23"/>
      <c r="CO135" s="23"/>
      <c r="CP135" s="23"/>
      <c r="CQ135" s="23"/>
      <c r="CR135" s="23"/>
      <c r="CS135" s="23"/>
      <c r="CT135" s="23">
        <f t="shared" si="1335"/>
        <v>0</v>
      </c>
      <c r="CU135" s="23">
        <f t="shared" si="1335"/>
        <v>0</v>
      </c>
      <c r="CV135" s="23"/>
      <c r="CW135" s="23"/>
      <c r="CX135" s="23"/>
      <c r="CY135" s="23"/>
      <c r="CZ135" s="23"/>
      <c r="DA135" s="23"/>
      <c r="DB135" s="23"/>
      <c r="DC135" s="23">
        <f t="shared" si="1336"/>
        <v>0</v>
      </c>
      <c r="DD135" s="23">
        <f t="shared" si="1336"/>
        <v>0</v>
      </c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>
        <f t="shared" si="1337"/>
        <v>0</v>
      </c>
      <c r="DV135" s="23">
        <f t="shared" si="1337"/>
        <v>0</v>
      </c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>
        <f t="shared" si="1338"/>
        <v>0</v>
      </c>
      <c r="GV135" s="23"/>
      <c r="GW135" s="23"/>
      <c r="GX135" s="23"/>
      <c r="GY135" s="23"/>
      <c r="GZ135" s="23"/>
      <c r="HA135" s="23"/>
      <c r="HB135" s="23"/>
      <c r="HC135" s="23"/>
    </row>
    <row r="136" spans="1:211">
      <c r="A136" s="20" t="s">
        <v>119</v>
      </c>
      <c r="B136" s="23">
        <f t="shared" si="1324"/>
        <v>98.56</v>
      </c>
      <c r="C136" s="23">
        <f t="shared" si="1325"/>
        <v>0</v>
      </c>
      <c r="D136" s="23"/>
      <c r="E136" s="23">
        <f t="shared" si="1326"/>
        <v>0</v>
      </c>
      <c r="F136" s="23">
        <f t="shared" si="1326"/>
        <v>0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>
        <f t="shared" si="1327"/>
        <v>0</v>
      </c>
      <c r="U136" s="23">
        <f t="shared" si="1327"/>
        <v>0</v>
      </c>
      <c r="V136" s="23"/>
      <c r="W136" s="23"/>
      <c r="X136" s="23"/>
      <c r="Y136" s="23"/>
      <c r="Z136" s="23"/>
      <c r="AA136" s="23"/>
      <c r="AB136" s="23"/>
      <c r="AC136" s="23">
        <f t="shared" si="1328"/>
        <v>0</v>
      </c>
      <c r="AD136" s="23">
        <f t="shared" si="1328"/>
        <v>0</v>
      </c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>
        <f t="shared" si="1329"/>
        <v>0</v>
      </c>
      <c r="AP136" s="23">
        <f t="shared" si="1329"/>
        <v>0</v>
      </c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>
        <f t="shared" si="1331"/>
        <v>0</v>
      </c>
      <c r="BK136" s="23"/>
      <c r="BL136" s="23"/>
      <c r="BM136" s="23"/>
      <c r="BN136" s="23"/>
      <c r="BO136" s="23"/>
      <c r="BP136" s="23"/>
      <c r="BQ136" s="23"/>
      <c r="BR136" s="23"/>
      <c r="BS136" s="23">
        <f t="shared" si="1332"/>
        <v>0</v>
      </c>
      <c r="BT136" s="23">
        <f t="shared" si="1332"/>
        <v>0</v>
      </c>
      <c r="BU136" s="23"/>
      <c r="BV136" s="23"/>
      <c r="BW136" s="23"/>
      <c r="BX136" s="23"/>
      <c r="BY136" s="23"/>
      <c r="BZ136" s="23"/>
      <c r="CA136" s="23"/>
      <c r="CB136" s="23">
        <f t="shared" si="1333"/>
        <v>0</v>
      </c>
      <c r="CC136" s="23">
        <f t="shared" si="1333"/>
        <v>0</v>
      </c>
      <c r="CD136" s="23"/>
      <c r="CE136" s="23"/>
      <c r="CF136" s="23"/>
      <c r="CG136" s="23"/>
      <c r="CH136" s="23"/>
      <c r="CI136" s="23"/>
      <c r="CJ136" s="23"/>
      <c r="CK136" s="23">
        <f t="shared" si="1334"/>
        <v>98.56</v>
      </c>
      <c r="CL136" s="23">
        <f t="shared" si="1334"/>
        <v>0</v>
      </c>
      <c r="CM136" s="23">
        <f t="shared" ref="CM136" si="1339">CL136/CK136*100</f>
        <v>0</v>
      </c>
      <c r="CN136" s="23">
        <v>96.588800000000006</v>
      </c>
      <c r="CO136" s="23">
        <v>0</v>
      </c>
      <c r="CP136" s="23">
        <f>CO136/CN136*100</f>
        <v>0</v>
      </c>
      <c r="CQ136" s="23">
        <v>1.9712000000000001</v>
      </c>
      <c r="CR136" s="23">
        <v>0</v>
      </c>
      <c r="CS136" s="23">
        <f>CR136/CQ136*100</f>
        <v>0</v>
      </c>
      <c r="CT136" s="23">
        <f t="shared" si="1335"/>
        <v>0</v>
      </c>
      <c r="CU136" s="23">
        <f t="shared" si="1335"/>
        <v>0</v>
      </c>
      <c r="CV136" s="23"/>
      <c r="CW136" s="23"/>
      <c r="CX136" s="23"/>
      <c r="CY136" s="23"/>
      <c r="CZ136" s="23"/>
      <c r="DA136" s="23"/>
      <c r="DB136" s="23"/>
      <c r="DC136" s="23">
        <f t="shared" si="1336"/>
        <v>0</v>
      </c>
      <c r="DD136" s="23">
        <f t="shared" si="1336"/>
        <v>0</v>
      </c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>
        <f t="shared" si="1337"/>
        <v>0</v>
      </c>
      <c r="DV136" s="23">
        <f t="shared" si="1337"/>
        <v>0</v>
      </c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>
        <f t="shared" si="1338"/>
        <v>0</v>
      </c>
      <c r="GV136" s="23"/>
      <c r="GW136" s="23"/>
      <c r="GX136" s="23"/>
      <c r="GY136" s="23"/>
      <c r="GZ136" s="23"/>
      <c r="HA136" s="23"/>
      <c r="HB136" s="23"/>
      <c r="HC136" s="23"/>
    </row>
    <row r="137" spans="1:211" s="61" customFormat="1">
      <c r="A137" s="22" t="s">
        <v>169</v>
      </c>
      <c r="B137" s="24">
        <f t="shared" ref="B137:C137" si="1340">B138+B139</f>
        <v>338432.61952000001</v>
      </c>
      <c r="C137" s="24">
        <f t="shared" si="1340"/>
        <v>102923.52346000001</v>
      </c>
      <c r="D137" s="24">
        <f t="shared" ref="D137:D157" si="1341">C137/B137*100</f>
        <v>30.411821297242785</v>
      </c>
      <c r="E137" s="24">
        <f>E138+E139</f>
        <v>1167.6037800000001</v>
      </c>
      <c r="F137" s="24">
        <f>F138+F139</f>
        <v>1167.6037800000001</v>
      </c>
      <c r="G137" s="24">
        <f t="shared" ref="G137:G138" si="1342">F137/E137*100</f>
        <v>100</v>
      </c>
      <c r="H137" s="24">
        <f t="shared" ref="H137:I137" si="1343">H138+H139</f>
        <v>1155.9277400000001</v>
      </c>
      <c r="I137" s="24">
        <f t="shared" si="1343"/>
        <v>1155.9277400000001</v>
      </c>
      <c r="J137" s="24">
        <f t="shared" ref="J137:J138" si="1344">I137/H137*100</f>
        <v>100</v>
      </c>
      <c r="K137" s="24">
        <f t="shared" ref="K137:L137" si="1345">K138+K139</f>
        <v>11.67604</v>
      </c>
      <c r="L137" s="24">
        <f t="shared" si="1345"/>
        <v>11.67604</v>
      </c>
      <c r="M137" s="24">
        <f t="shared" ref="M137" si="1346">L137/K137*100</f>
        <v>100</v>
      </c>
      <c r="N137" s="24">
        <f t="shared" ref="N137:O137" si="1347">N138+N139</f>
        <v>877.8</v>
      </c>
      <c r="O137" s="24">
        <f t="shared" si="1347"/>
        <v>877.77030000000002</v>
      </c>
      <c r="P137" s="24">
        <f t="shared" ref="P137" si="1348">O137/N137*100</f>
        <v>99.99661654135339</v>
      </c>
      <c r="Q137" s="24">
        <f t="shared" ref="Q137:R137" si="1349">Q138+Q139</f>
        <v>3000.0140000000001</v>
      </c>
      <c r="R137" s="24">
        <f t="shared" si="1349"/>
        <v>0</v>
      </c>
      <c r="S137" s="24">
        <f>R137/Q137*100</f>
        <v>0</v>
      </c>
      <c r="T137" s="24">
        <f>T138+T139</f>
        <v>12056.785020000001</v>
      </c>
      <c r="U137" s="24">
        <f t="shared" ref="U137" si="1350">U138+U139</f>
        <v>8776.1834999999992</v>
      </c>
      <c r="V137" s="24">
        <f t="shared" ref="V137" si="1351">U137/T137*100</f>
        <v>72.790412082838969</v>
      </c>
      <c r="W137" s="24">
        <f t="shared" ref="W137:X137" si="1352">W138+W139</f>
        <v>8483.0001200000006</v>
      </c>
      <c r="X137" s="24">
        <f t="shared" si="1352"/>
        <v>6174.8107499999996</v>
      </c>
      <c r="Y137" s="24">
        <f t="shared" ref="Y137" si="1353">X137/W137*100</f>
        <v>72.790412149611043</v>
      </c>
      <c r="Z137" s="24">
        <f t="shared" ref="Z137:AA137" si="1354">Z138+Z139</f>
        <v>3573.7849000000001</v>
      </c>
      <c r="AA137" s="24">
        <f t="shared" si="1354"/>
        <v>2601.37275</v>
      </c>
      <c r="AB137" s="24">
        <f t="shared" ref="AB137" si="1355">AA137/Z137*100</f>
        <v>72.790411924343843</v>
      </c>
      <c r="AC137" s="24">
        <f t="shared" ref="AC137:AD137" si="1356">AC138+AC139</f>
        <v>0</v>
      </c>
      <c r="AD137" s="24">
        <f t="shared" si="1356"/>
        <v>0</v>
      </c>
      <c r="AE137" s="23"/>
      <c r="AF137" s="24">
        <f t="shared" ref="AF137:AG137" si="1357">AF138+AF139</f>
        <v>0</v>
      </c>
      <c r="AG137" s="24">
        <f t="shared" si="1357"/>
        <v>0</v>
      </c>
      <c r="AH137" s="23"/>
      <c r="AI137" s="24">
        <f t="shared" ref="AI137:AJ137" si="1358">AI138+AI139</f>
        <v>0</v>
      </c>
      <c r="AJ137" s="24">
        <f t="shared" si="1358"/>
        <v>0</v>
      </c>
      <c r="AK137" s="23"/>
      <c r="AL137" s="24">
        <f t="shared" ref="AL137:AM137" si="1359">AL138+AL139</f>
        <v>0</v>
      </c>
      <c r="AM137" s="24">
        <f t="shared" si="1359"/>
        <v>0</v>
      </c>
      <c r="AN137" s="23"/>
      <c r="AO137" s="24">
        <f t="shared" ref="AO137:AP137" si="1360">AO138+AO139</f>
        <v>1136.5528000000002</v>
      </c>
      <c r="AP137" s="24">
        <f t="shared" si="1360"/>
        <v>1136.5528000000002</v>
      </c>
      <c r="AQ137" s="24">
        <f t="shared" ref="AQ137" si="1361">AP137/AO137*100</f>
        <v>100</v>
      </c>
      <c r="AR137" s="24">
        <f t="shared" ref="AR137:AS137" si="1362">AR138+AR139</f>
        <v>1044.4490900000001</v>
      </c>
      <c r="AS137" s="24">
        <f t="shared" si="1362"/>
        <v>1044.4490900000001</v>
      </c>
      <c r="AT137" s="24">
        <f t="shared" ref="AT137" si="1363">AS137/AR137*100</f>
        <v>100</v>
      </c>
      <c r="AU137" s="24">
        <f t="shared" ref="AU137:AV137" si="1364">AU138+AU139</f>
        <v>92.103710000000007</v>
      </c>
      <c r="AV137" s="24">
        <f t="shared" si="1364"/>
        <v>92.103710000000007</v>
      </c>
      <c r="AW137" s="24">
        <f t="shared" ref="AW137" si="1365">AV137/AU137*100</f>
        <v>100</v>
      </c>
      <c r="AX137" s="24">
        <f t="shared" ref="AX137:AY137" si="1366">AX138+AX139</f>
        <v>4621.4972699999998</v>
      </c>
      <c r="AY137" s="24">
        <f t="shared" si="1366"/>
        <v>891.78382999999997</v>
      </c>
      <c r="AZ137" s="24">
        <f t="shared" ref="AZ137" si="1367">AY137/AX137*100</f>
        <v>19.29642663188244</v>
      </c>
      <c r="BA137" s="24">
        <f t="shared" ref="BA137:BB137" si="1368">BA138+BA139</f>
        <v>4529.0672999999997</v>
      </c>
      <c r="BB137" s="24">
        <f t="shared" si="1368"/>
        <v>873.94813999999997</v>
      </c>
      <c r="BC137" s="24">
        <f t="shared" ref="BC137" si="1369">BB137/BA137*100</f>
        <v>19.296426440825908</v>
      </c>
      <c r="BD137" s="24">
        <f t="shared" ref="BD137:BE137" si="1370">BD138+BD139</f>
        <v>92.429969999999997</v>
      </c>
      <c r="BE137" s="24">
        <f t="shared" si="1370"/>
        <v>17.83569</v>
      </c>
      <c r="BF137" s="24">
        <f t="shared" ref="BF137" si="1371">BE137/BD137*100</f>
        <v>19.296435993650114</v>
      </c>
      <c r="BG137" s="24">
        <f t="shared" ref="BG137:BH137" si="1372">BG138+BG139</f>
        <v>0</v>
      </c>
      <c r="BH137" s="24">
        <f t="shared" si="1372"/>
        <v>0</v>
      </c>
      <c r="BI137" s="24"/>
      <c r="BJ137" s="24">
        <f t="shared" ref="BJ137:BK137" si="1373">BJ138+BJ139</f>
        <v>1529.0000600000001</v>
      </c>
      <c r="BK137" s="24">
        <f t="shared" si="1373"/>
        <v>0</v>
      </c>
      <c r="BL137" s="24">
        <f t="shared" ref="BL137" si="1374">BK137/BJ137*100</f>
        <v>0</v>
      </c>
      <c r="BM137" s="24">
        <f t="shared" ref="BM137" si="1375">BM138+BM139</f>
        <v>1529.0000600000001</v>
      </c>
      <c r="BN137" s="24">
        <f t="shared" ref="BN137" si="1376">BN138+BN139</f>
        <v>0</v>
      </c>
      <c r="BO137" s="24">
        <f t="shared" ref="BO137" si="1377">BN137/BM137*100</f>
        <v>0</v>
      </c>
      <c r="BP137" s="24">
        <f t="shared" ref="BP137:BQ137" si="1378">BP138+BP139</f>
        <v>0</v>
      </c>
      <c r="BQ137" s="24">
        <f t="shared" si="1378"/>
        <v>0</v>
      </c>
      <c r="BR137" s="24"/>
      <c r="BS137" s="24">
        <f t="shared" ref="BS137:BT137" si="1379">BS138+BS139</f>
        <v>104405.0012</v>
      </c>
      <c r="BT137" s="24">
        <f t="shared" si="1379"/>
        <v>0</v>
      </c>
      <c r="BU137" s="24">
        <f>BT137/BS137*100</f>
        <v>0</v>
      </c>
      <c r="BV137" s="24">
        <f t="shared" ref="BV137:BW137" si="1380">BV138+BV139</f>
        <v>102316.90117</v>
      </c>
      <c r="BW137" s="24">
        <f t="shared" si="1380"/>
        <v>0</v>
      </c>
      <c r="BX137" s="24">
        <f>BW137/BV137*100</f>
        <v>0</v>
      </c>
      <c r="BY137" s="24">
        <f t="shared" ref="BY137:BZ137" si="1381">BY138+BY139</f>
        <v>2088.1000300000001</v>
      </c>
      <c r="BZ137" s="24">
        <f t="shared" si="1381"/>
        <v>0</v>
      </c>
      <c r="CA137" s="24">
        <f>BZ137/BY137*100</f>
        <v>0</v>
      </c>
      <c r="CB137" s="24">
        <f t="shared" ref="CB137:CC137" si="1382">CB138+CB139</f>
        <v>0</v>
      </c>
      <c r="CC137" s="24">
        <f t="shared" si="1382"/>
        <v>0</v>
      </c>
      <c r="CD137" s="24"/>
      <c r="CE137" s="24">
        <f t="shared" ref="CE137:CF137" si="1383">CE138+CE139</f>
        <v>0</v>
      </c>
      <c r="CF137" s="24">
        <f t="shared" si="1383"/>
        <v>0</v>
      </c>
      <c r="CG137" s="24"/>
      <c r="CH137" s="24">
        <f t="shared" ref="CH137:CI137" si="1384">CH138+CH139</f>
        <v>0</v>
      </c>
      <c r="CI137" s="24">
        <f t="shared" si="1384"/>
        <v>0</v>
      </c>
      <c r="CJ137" s="24"/>
      <c r="CK137" s="24">
        <f t="shared" ref="CK137:CL137" si="1385">CK138+CK139</f>
        <v>0</v>
      </c>
      <c r="CL137" s="24">
        <f t="shared" si="1385"/>
        <v>0</v>
      </c>
      <c r="CM137" s="24" t="e">
        <f>CL137/CK137*100</f>
        <v>#DIV/0!</v>
      </c>
      <c r="CN137" s="24">
        <f t="shared" ref="CN137:CO137" si="1386">CN138+CN139</f>
        <v>0</v>
      </c>
      <c r="CO137" s="24">
        <f t="shared" si="1386"/>
        <v>0</v>
      </c>
      <c r="CP137" s="24" t="e">
        <f t="shared" ref="CP137" si="1387">CO137/CN137*100</f>
        <v>#DIV/0!</v>
      </c>
      <c r="CQ137" s="24">
        <f t="shared" ref="CQ137:CR137" si="1388">CQ138+CQ139</f>
        <v>0</v>
      </c>
      <c r="CR137" s="24">
        <f t="shared" si="1388"/>
        <v>0</v>
      </c>
      <c r="CS137" s="24" t="e">
        <f t="shared" ref="CS137" si="1389">CR137/CQ137*100</f>
        <v>#DIV/0!</v>
      </c>
      <c r="CT137" s="24">
        <f t="shared" ref="CT137:CU137" si="1390">CT138+CT139</f>
        <v>0</v>
      </c>
      <c r="CU137" s="24">
        <f t="shared" si="1390"/>
        <v>0</v>
      </c>
      <c r="CV137" s="24"/>
      <c r="CW137" s="24">
        <f t="shared" ref="CW137:CX137" si="1391">CW138+CW139</f>
        <v>0</v>
      </c>
      <c r="CX137" s="24">
        <f t="shared" si="1391"/>
        <v>0</v>
      </c>
      <c r="CY137" s="24"/>
      <c r="CZ137" s="24">
        <f t="shared" ref="CZ137:DA137" si="1392">CZ138+CZ139</f>
        <v>0</v>
      </c>
      <c r="DA137" s="24">
        <f t="shared" si="1392"/>
        <v>0</v>
      </c>
      <c r="DB137" s="24"/>
      <c r="DC137" s="24">
        <f t="shared" ref="DC137:DD137" si="1393">DC138+DC139</f>
        <v>0</v>
      </c>
      <c r="DD137" s="24">
        <f t="shared" si="1393"/>
        <v>0</v>
      </c>
      <c r="DE137" s="24"/>
      <c r="DF137" s="24">
        <f t="shared" ref="DF137:DG137" si="1394">DF138+DF139</f>
        <v>0</v>
      </c>
      <c r="DG137" s="24">
        <f t="shared" si="1394"/>
        <v>0</v>
      </c>
      <c r="DH137" s="24"/>
      <c r="DI137" s="24">
        <f t="shared" ref="DI137:DJ137" si="1395">DI138+DI139</f>
        <v>0</v>
      </c>
      <c r="DJ137" s="24">
        <f t="shared" si="1395"/>
        <v>0</v>
      </c>
      <c r="DK137" s="24"/>
      <c r="DL137" s="24">
        <f t="shared" ref="DL137:DM137" si="1396">DL138+DL139</f>
        <v>0</v>
      </c>
      <c r="DM137" s="24">
        <f t="shared" si="1396"/>
        <v>0</v>
      </c>
      <c r="DN137" s="24"/>
      <c r="DO137" s="24">
        <f t="shared" ref="DO137:DP137" si="1397">DO138+DO139</f>
        <v>24314.442999999999</v>
      </c>
      <c r="DP137" s="24">
        <f t="shared" si="1397"/>
        <v>0</v>
      </c>
      <c r="DQ137" s="24">
        <f t="shared" ref="DQ137" si="1398">DP137/DO137*100</f>
        <v>0</v>
      </c>
      <c r="DR137" s="24">
        <f t="shared" ref="DR137:DS137" si="1399">DR138+DR139</f>
        <v>3339.5</v>
      </c>
      <c r="DS137" s="24">
        <f t="shared" si="1399"/>
        <v>1948.1</v>
      </c>
      <c r="DT137" s="24">
        <f t="shared" ref="DT137" si="1400">DS137/DR137*100</f>
        <v>58.335080101811641</v>
      </c>
      <c r="DU137" s="24">
        <f t="shared" ref="DU137:DV137" si="1401">DU138+DU139</f>
        <v>3526.431</v>
      </c>
      <c r="DV137" s="24">
        <f t="shared" si="1401"/>
        <v>2712.6541099999999</v>
      </c>
      <c r="DW137" s="24"/>
      <c r="DX137" s="24">
        <f t="shared" ref="DX137:DY137" si="1402">DX138+DX139</f>
        <v>3455.9</v>
      </c>
      <c r="DY137" s="24">
        <f t="shared" si="1402"/>
        <v>2658.4</v>
      </c>
      <c r="DZ137" s="24"/>
      <c r="EA137" s="24">
        <f t="shared" ref="EA137:EB137" si="1403">EA138+EA139</f>
        <v>70.531000000000006</v>
      </c>
      <c r="EB137" s="24">
        <f t="shared" si="1403"/>
        <v>54.254109999999997</v>
      </c>
      <c r="EC137" s="24">
        <f t="shared" ref="EC137:EC138" si="1404">EB137/EA137*100</f>
        <v>76.922360380541875</v>
      </c>
      <c r="ED137" s="24">
        <f t="shared" ref="ED137" si="1405">ED138+ED139</f>
        <v>0</v>
      </c>
      <c r="EE137" s="24"/>
      <c r="EF137" s="24"/>
      <c r="EG137" s="24">
        <f t="shared" ref="EG137:EH137" si="1406">EG138+EG139</f>
        <v>51.020409999999998</v>
      </c>
      <c r="EH137" s="24">
        <f t="shared" si="1406"/>
        <v>51.020409999999998</v>
      </c>
      <c r="EI137" s="24"/>
      <c r="EJ137" s="24">
        <f t="shared" ref="EJ137:EK137" si="1407">EJ138+EJ139</f>
        <v>50</v>
      </c>
      <c r="EK137" s="24">
        <f t="shared" si="1407"/>
        <v>50</v>
      </c>
      <c r="EL137" s="24"/>
      <c r="EM137" s="24">
        <f t="shared" ref="EM137:EN137" si="1408">EM138+EM139</f>
        <v>1.02041</v>
      </c>
      <c r="EN137" s="24">
        <f t="shared" si="1408"/>
        <v>1.02041</v>
      </c>
      <c r="EO137" s="24"/>
      <c r="EP137" s="24">
        <f t="shared" ref="EP137:EQ137" si="1409">EP138+EP139</f>
        <v>0</v>
      </c>
      <c r="EQ137" s="24">
        <f t="shared" si="1409"/>
        <v>0</v>
      </c>
      <c r="ER137" s="24"/>
      <c r="ES137" s="24">
        <f t="shared" ref="ES137:ET137" si="1410">ES138+ES139</f>
        <v>0</v>
      </c>
      <c r="ET137" s="24">
        <f t="shared" si="1410"/>
        <v>0</v>
      </c>
      <c r="EU137" s="24"/>
      <c r="EV137" s="24">
        <f t="shared" ref="EV137:EW137" si="1411">EV138+EV139</f>
        <v>0</v>
      </c>
      <c r="EW137" s="24">
        <f t="shared" si="1411"/>
        <v>0</v>
      </c>
      <c r="EX137" s="24"/>
      <c r="EY137" s="24">
        <f t="shared" ref="EY137:EZ137" si="1412">EY138+EY139</f>
        <v>123.17740999999999</v>
      </c>
      <c r="EZ137" s="24">
        <f t="shared" si="1412"/>
        <v>123.17740999999999</v>
      </c>
      <c r="FA137" s="24">
        <f>EZ137/EY137*100</f>
        <v>100</v>
      </c>
      <c r="FB137" s="24">
        <f t="shared" ref="FB137:FC137" si="1413">FB138+FB139</f>
        <v>9897.8482899999999</v>
      </c>
      <c r="FC137" s="24">
        <f t="shared" si="1413"/>
        <v>5286.3456699999997</v>
      </c>
      <c r="FD137" s="24">
        <f t="shared" ref="FD137:FD138" si="1414">FC137/FB137*100</f>
        <v>53.4090391680473</v>
      </c>
      <c r="FE137" s="24">
        <f t="shared" ref="FE137:FF137" si="1415">FE138+FE139</f>
        <v>4732.9932099999996</v>
      </c>
      <c r="FF137" s="24">
        <f t="shared" si="1415"/>
        <v>2235.2444700000001</v>
      </c>
      <c r="FG137" s="24">
        <f t="shared" ref="FG137:FG138" si="1416">FF137/FE137*100</f>
        <v>47.226868301380897</v>
      </c>
      <c r="FH137" s="24">
        <f t="shared" ref="FH137:FI137" si="1417">FH138+FH139</f>
        <v>4617.8571400000001</v>
      </c>
      <c r="FI137" s="24">
        <f t="shared" si="1417"/>
        <v>1796.7111399999999</v>
      </c>
      <c r="FJ137" s="24">
        <f>FI137/FH137*100</f>
        <v>38.907897874034276</v>
      </c>
      <c r="FK137" s="24">
        <f t="shared" ref="FK137:FL137" si="1418">FK138+FK139</f>
        <v>0</v>
      </c>
      <c r="FL137" s="24">
        <f t="shared" si="1418"/>
        <v>0</v>
      </c>
      <c r="FM137" s="23"/>
      <c r="FN137" s="24">
        <f t="shared" ref="FN137:FO137" si="1419">FN138+FN139</f>
        <v>0</v>
      </c>
      <c r="FO137" s="24">
        <f t="shared" si="1419"/>
        <v>0</v>
      </c>
      <c r="FP137" s="23"/>
      <c r="FQ137" s="24">
        <f t="shared" ref="FQ137:FR137" si="1420">FQ138+FQ139</f>
        <v>154552.52525999999</v>
      </c>
      <c r="FR137" s="24">
        <f t="shared" si="1420"/>
        <v>73508.296799999996</v>
      </c>
      <c r="FS137" s="24">
        <f>FR137/FQ137*100</f>
        <v>47.562016004810502</v>
      </c>
      <c r="FT137" s="24">
        <f t="shared" ref="FT137:FU137" si="1421">FT138+FT139</f>
        <v>0</v>
      </c>
      <c r="FU137" s="24">
        <f t="shared" si="1421"/>
        <v>0</v>
      </c>
      <c r="FV137" s="23"/>
      <c r="FW137" s="24">
        <f t="shared" ref="FW137:FX137" si="1422">FW138+FW139</f>
        <v>1215.31</v>
      </c>
      <c r="FX137" s="24">
        <f t="shared" si="1422"/>
        <v>714.02778000000001</v>
      </c>
      <c r="FY137" s="24">
        <f t="shared" ref="FY137:FY138" si="1423">FX137/FW137*100</f>
        <v>58.752728110523243</v>
      </c>
      <c r="FZ137" s="24">
        <f t="shared" ref="FZ137:GA137" si="1424">FZ138+FZ139</f>
        <v>1698.51199</v>
      </c>
      <c r="GA137" s="24">
        <f t="shared" si="1424"/>
        <v>1698.0514599999999</v>
      </c>
      <c r="GB137" s="24">
        <f t="shared" ref="GB137:GB138" si="1425">GA137/FZ137*100</f>
        <v>99.972886267349807</v>
      </c>
      <c r="GC137" s="24">
        <f t="shared" ref="GC137:GD137" si="1426">GC138+GC139</f>
        <v>1568.7476799999999</v>
      </c>
      <c r="GD137" s="24">
        <f t="shared" si="1426"/>
        <v>0</v>
      </c>
      <c r="GE137" s="24">
        <f t="shared" ref="GE137:GE138" si="1427">GD137/GC137*100</f>
        <v>0</v>
      </c>
      <c r="GF137" s="24">
        <f t="shared" ref="GF137:GG137" si="1428">GF138+GF139</f>
        <v>0</v>
      </c>
      <c r="GG137" s="24">
        <f t="shared" si="1428"/>
        <v>0</v>
      </c>
      <c r="GH137" s="23"/>
      <c r="GI137" s="24">
        <f t="shared" ref="GI137:GJ137" si="1429">GI138+GI139</f>
        <v>0</v>
      </c>
      <c r="GJ137" s="24">
        <f t="shared" si="1429"/>
        <v>0</v>
      </c>
      <c r="GK137" s="23"/>
      <c r="GL137" s="24">
        <f t="shared" ref="GL137:GM137" si="1430">GL138+GL139</f>
        <v>0</v>
      </c>
      <c r="GM137" s="24">
        <f t="shared" si="1430"/>
        <v>0</v>
      </c>
      <c r="GN137" s="23"/>
      <c r="GO137" s="24">
        <f t="shared" ref="GO137:GP137" si="1431">GO138+GO139</f>
        <v>0</v>
      </c>
      <c r="GP137" s="24">
        <f t="shared" si="1431"/>
        <v>0</v>
      </c>
      <c r="GQ137" s="23"/>
      <c r="GR137" s="24">
        <f t="shared" ref="GR137:GS137" si="1432">GR138+GR139</f>
        <v>0</v>
      </c>
      <c r="GS137" s="24">
        <f t="shared" si="1432"/>
        <v>0</v>
      </c>
      <c r="GT137" s="23"/>
      <c r="GU137" s="24">
        <f t="shared" ref="GU137:GV137" si="1433">GU138+GU139</f>
        <v>0</v>
      </c>
      <c r="GV137" s="24">
        <f t="shared" si="1433"/>
        <v>0</v>
      </c>
      <c r="GW137" s="23"/>
      <c r="GX137" s="24">
        <f t="shared" ref="GX137:GY137" si="1434">GX138+GX139</f>
        <v>0</v>
      </c>
      <c r="GY137" s="24">
        <f t="shared" si="1434"/>
        <v>0</v>
      </c>
      <c r="GZ137" s="24"/>
      <c r="HA137" s="24">
        <f t="shared" ref="HA137:HB137" si="1435">HA138+HA139</f>
        <v>0</v>
      </c>
      <c r="HB137" s="24">
        <f t="shared" si="1435"/>
        <v>0</v>
      </c>
      <c r="HC137" s="24"/>
    </row>
    <row r="138" spans="1:211">
      <c r="A138" s="20" t="s">
        <v>170</v>
      </c>
      <c r="B138" s="23">
        <f t="shared" ref="B138" si="1436">E138+N138+Q138+T138+AC138+AL138+AO138+AX138+BG138+BJ138+BS138+CB138+CK138+CT138+DC138+DL138+DO138+DR138+DU138+ED138+EG138+EP138+ES138+EV138+EY138+FB138+FE138+FH138+FK138+FN138+FQ138+FT138+FW138+FZ138+GC138+GF138+GI138+GL138+GO138+GU138+GR138</f>
        <v>332282.12219000002</v>
      </c>
      <c r="C138" s="23">
        <f t="shared" ref="C138" si="1437">F138+O138+R138+U138+AD138+AM138+AP138+AY138+BH138+BK138+BT138+CC138+CL138+CU138+DD138+DM138+DP138+DS138+DV138+EE138+EH138+EQ138+ET138+EW138+EZ138+FC138+FF138+FI138+FL138+FO138+FR138+FU138+FX138+GA138+GD138+GG138+GJ138+GM138+GP138+GV138+GS138</f>
        <v>102031.73963000001</v>
      </c>
      <c r="D138" s="23">
        <f t="shared" si="1341"/>
        <v>30.706358487640191</v>
      </c>
      <c r="E138" s="23">
        <f>H138+K138</f>
        <v>1167.6037800000001</v>
      </c>
      <c r="F138" s="23">
        <f>I138+L138</f>
        <v>1167.6037800000001</v>
      </c>
      <c r="G138" s="23">
        <f t="shared" si="1342"/>
        <v>100</v>
      </c>
      <c r="H138" s="23">
        <v>1155.9277400000001</v>
      </c>
      <c r="I138" s="23">
        <v>1155.9277400000001</v>
      </c>
      <c r="J138" s="23">
        <f t="shared" si="1344"/>
        <v>100</v>
      </c>
      <c r="K138" s="23">
        <v>11.67604</v>
      </c>
      <c r="L138" s="23">
        <v>11.67604</v>
      </c>
      <c r="M138" s="23">
        <f>L138/K138*100</f>
        <v>100</v>
      </c>
      <c r="N138" s="23">
        <v>877.8</v>
      </c>
      <c r="O138" s="23">
        <v>877.77030000000002</v>
      </c>
      <c r="P138" s="23">
        <f>O138/N138*100</f>
        <v>99.99661654135339</v>
      </c>
      <c r="Q138" s="23">
        <v>3000.0140000000001</v>
      </c>
      <c r="R138" s="23"/>
      <c r="S138" s="23">
        <f>R138/Q138*100</f>
        <v>0</v>
      </c>
      <c r="T138" s="23">
        <f t="shared" ref="T138:U146" si="1438">W138+Z138</f>
        <v>12056.785020000001</v>
      </c>
      <c r="U138" s="23">
        <f>X138+AA138</f>
        <v>8776.1834999999992</v>
      </c>
      <c r="V138" s="23">
        <f>U138/T138*100</f>
        <v>72.790412082838969</v>
      </c>
      <c r="W138" s="23">
        <v>8483.0001200000006</v>
      </c>
      <c r="X138" s="23">
        <v>6174.8107499999996</v>
      </c>
      <c r="Y138" s="23">
        <f>X138/W138*100</f>
        <v>72.790412149611043</v>
      </c>
      <c r="Z138" s="23">
        <v>3573.7849000000001</v>
      </c>
      <c r="AA138" s="23">
        <v>2601.37275</v>
      </c>
      <c r="AB138" s="23">
        <f>AA138/Z138*100</f>
        <v>72.790411924343843</v>
      </c>
      <c r="AC138" s="23">
        <f>AF138+AI138</f>
        <v>0</v>
      </c>
      <c r="AD138" s="23">
        <f>AG138+AJ138</f>
        <v>0</v>
      </c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>
        <f>AR138+AU138</f>
        <v>1136.5528000000002</v>
      </c>
      <c r="AP138" s="23">
        <f>AS138+AV138</f>
        <v>1136.5528000000002</v>
      </c>
      <c r="AQ138" s="23">
        <f>AP138/AO138*100</f>
        <v>100</v>
      </c>
      <c r="AR138" s="23">
        <v>1044.4490900000001</v>
      </c>
      <c r="AS138" s="23">
        <v>1044.4490900000001</v>
      </c>
      <c r="AT138" s="23">
        <f>AS138/AR138*100</f>
        <v>100</v>
      </c>
      <c r="AU138" s="23">
        <v>92.103710000000007</v>
      </c>
      <c r="AV138" s="23">
        <v>92.103710000000007</v>
      </c>
      <c r="AW138" s="23">
        <f>AV138/AU138*100</f>
        <v>100</v>
      </c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>
        <f>BM138+BP138</f>
        <v>0</v>
      </c>
      <c r="BK138" s="23"/>
      <c r="BL138" s="23"/>
      <c r="BM138" s="23"/>
      <c r="BN138" s="23"/>
      <c r="BO138" s="23"/>
      <c r="BP138" s="23"/>
      <c r="BQ138" s="23"/>
      <c r="BR138" s="23"/>
      <c r="BS138" s="23">
        <f>BV138+BY138</f>
        <v>104405.0012</v>
      </c>
      <c r="BT138" s="23">
        <f>BW138+BZ138</f>
        <v>0</v>
      </c>
      <c r="BU138" s="23">
        <f>BT138/BS138*100</f>
        <v>0</v>
      </c>
      <c r="BV138" s="23">
        <v>102316.90117</v>
      </c>
      <c r="BW138" s="23"/>
      <c r="BX138" s="23">
        <f>BW138/BV138*100</f>
        <v>0</v>
      </c>
      <c r="BY138" s="23">
        <v>2088.1000300000001</v>
      </c>
      <c r="BZ138" s="23"/>
      <c r="CA138" s="23">
        <f>BZ138/BY138*100</f>
        <v>0</v>
      </c>
      <c r="CB138" s="23">
        <f>CE138+CH138</f>
        <v>0</v>
      </c>
      <c r="CC138" s="23">
        <f>CF138+CI138</f>
        <v>0</v>
      </c>
      <c r="CD138" s="23"/>
      <c r="CE138" s="23"/>
      <c r="CF138" s="23"/>
      <c r="CG138" s="23"/>
      <c r="CH138" s="23"/>
      <c r="CI138" s="23"/>
      <c r="CJ138" s="23"/>
      <c r="CK138" s="23">
        <f t="shared" ref="CK138:CL138" si="1439">CN138+CQ138</f>
        <v>0</v>
      </c>
      <c r="CL138" s="23">
        <f t="shared" si="1439"/>
        <v>0</v>
      </c>
      <c r="CM138" s="23"/>
      <c r="CN138" s="23"/>
      <c r="CO138" s="23"/>
      <c r="CP138" s="23"/>
      <c r="CQ138" s="23"/>
      <c r="CR138" s="23"/>
      <c r="CS138" s="23"/>
      <c r="CT138" s="23">
        <f>CW138+CZ138</f>
        <v>0</v>
      </c>
      <c r="CU138" s="23">
        <f>CX138+DA138</f>
        <v>0</v>
      </c>
      <c r="CV138" s="23"/>
      <c r="CW138" s="23"/>
      <c r="CX138" s="23"/>
      <c r="CY138" s="23"/>
      <c r="CZ138" s="23"/>
      <c r="DA138" s="23"/>
      <c r="DB138" s="23"/>
      <c r="DC138" s="23">
        <f>DF138+DI138</f>
        <v>0</v>
      </c>
      <c r="DD138" s="23">
        <f>DG138+DJ138</f>
        <v>0</v>
      </c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>
        <v>24314.442999999999</v>
      </c>
      <c r="DP138" s="23"/>
      <c r="DQ138" s="23">
        <f>DP138/DO138*100</f>
        <v>0</v>
      </c>
      <c r="DR138" s="23">
        <v>3339.5</v>
      </c>
      <c r="DS138" s="23">
        <v>1948.1</v>
      </c>
      <c r="DT138" s="23">
        <f>DS138/DR138*100</f>
        <v>58.335080101811641</v>
      </c>
      <c r="DU138" s="23">
        <f>DX138+EA138</f>
        <v>3526.431</v>
      </c>
      <c r="DV138" s="23">
        <f>DY138+EB138</f>
        <v>2712.6541099999999</v>
      </c>
      <c r="DW138" s="23"/>
      <c r="DX138" s="23">
        <v>3455.9</v>
      </c>
      <c r="DY138" s="23">
        <v>2658.4</v>
      </c>
      <c r="DZ138" s="23"/>
      <c r="EA138" s="23">
        <v>70.531000000000006</v>
      </c>
      <c r="EB138" s="23">
        <v>54.254109999999997</v>
      </c>
      <c r="EC138" s="23">
        <f t="shared" si="1404"/>
        <v>76.922360380541875</v>
      </c>
      <c r="ED138" s="23"/>
      <c r="EE138" s="23"/>
      <c r="EF138" s="23"/>
      <c r="EG138" s="45">
        <f>EJ138+EM138</f>
        <v>51.020409999999998</v>
      </c>
      <c r="EH138" s="45">
        <f>EK138+EN138</f>
        <v>51.020409999999998</v>
      </c>
      <c r="EI138" s="23"/>
      <c r="EJ138" s="23">
        <v>50</v>
      </c>
      <c r="EK138" s="23">
        <v>50</v>
      </c>
      <c r="EL138" s="23"/>
      <c r="EM138" s="23">
        <v>1.02041</v>
      </c>
      <c r="EN138" s="23">
        <v>1.02041</v>
      </c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>
        <v>123.17740999999999</v>
      </c>
      <c r="EZ138" s="23">
        <v>123.17740999999999</v>
      </c>
      <c r="FA138" s="23">
        <f>EZ138/EY138*100</f>
        <v>100</v>
      </c>
      <c r="FB138" s="23">
        <v>9897.8482899999999</v>
      </c>
      <c r="FC138" s="23">
        <v>5286.3456699999997</v>
      </c>
      <c r="FD138" s="23">
        <f t="shared" si="1414"/>
        <v>53.4090391680473</v>
      </c>
      <c r="FE138" s="23">
        <v>4732.9932099999996</v>
      </c>
      <c r="FF138" s="23">
        <v>2235.2444700000001</v>
      </c>
      <c r="FG138" s="23">
        <f t="shared" si="1416"/>
        <v>47.226868301380897</v>
      </c>
      <c r="FH138" s="23">
        <v>4617.8571400000001</v>
      </c>
      <c r="FI138" s="23">
        <v>1796.7111399999999</v>
      </c>
      <c r="FJ138" s="23">
        <f>FI138/FH138*100</f>
        <v>38.907897874034276</v>
      </c>
      <c r="FK138" s="23"/>
      <c r="FL138" s="23"/>
      <c r="FM138" s="23"/>
      <c r="FN138" s="23"/>
      <c r="FO138" s="23"/>
      <c r="FP138" s="23"/>
      <c r="FQ138" s="23">
        <v>154552.52525999999</v>
      </c>
      <c r="FR138" s="23">
        <v>73508.296799999996</v>
      </c>
      <c r="FS138" s="23">
        <f>FR138/FQ138*100</f>
        <v>47.562016004810502</v>
      </c>
      <c r="FT138" s="23"/>
      <c r="FU138" s="23"/>
      <c r="FV138" s="23"/>
      <c r="FW138" s="23">
        <v>1215.31</v>
      </c>
      <c r="FX138" s="23">
        <v>714.02778000000001</v>
      </c>
      <c r="FY138" s="23">
        <f t="shared" si="1423"/>
        <v>58.752728110523243</v>
      </c>
      <c r="FZ138" s="23">
        <v>1698.51199</v>
      </c>
      <c r="GA138" s="23">
        <v>1698.0514599999999</v>
      </c>
      <c r="GB138" s="23">
        <f t="shared" si="1425"/>
        <v>99.972886267349807</v>
      </c>
      <c r="GC138" s="23">
        <v>1568.7476799999999</v>
      </c>
      <c r="GD138" s="23"/>
      <c r="GE138" s="23">
        <f t="shared" si="1427"/>
        <v>0</v>
      </c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>
        <f>GX138+HA138</f>
        <v>0</v>
      </c>
      <c r="GV138" s="23"/>
      <c r="GW138" s="23"/>
      <c r="GX138" s="23"/>
      <c r="GY138" s="23"/>
      <c r="GZ138" s="23"/>
      <c r="HA138" s="23"/>
      <c r="HB138" s="23"/>
      <c r="HC138" s="23"/>
    </row>
    <row r="139" spans="1:211" s="61" customFormat="1">
      <c r="A139" s="22" t="s">
        <v>192</v>
      </c>
      <c r="B139" s="24">
        <f>B140+B141+B142+B143+B144+B145+B146</f>
        <v>6150.4973299999992</v>
      </c>
      <c r="C139" s="24">
        <f>SUM(C140:C146)</f>
        <v>891.78382999999997</v>
      </c>
      <c r="D139" s="24">
        <f t="shared" si="1341"/>
        <v>14.499377564968393</v>
      </c>
      <c r="E139" s="24">
        <f>SUM(E140:E146)</f>
        <v>0</v>
      </c>
      <c r="F139" s="24">
        <f>SUM(F140:F146)</f>
        <v>0</v>
      </c>
      <c r="G139" s="23"/>
      <c r="H139" s="24">
        <f>SUM(H140:H146)</f>
        <v>0</v>
      </c>
      <c r="I139" s="24">
        <f>SUM(I140:I146)</f>
        <v>0</v>
      </c>
      <c r="J139" s="23"/>
      <c r="K139" s="24">
        <f>SUM(K140:K146)</f>
        <v>0</v>
      </c>
      <c r="L139" s="24">
        <f>SUM(L140:L146)</f>
        <v>0</v>
      </c>
      <c r="M139" s="23"/>
      <c r="N139" s="24">
        <f>SUM(N140:N146)</f>
        <v>0</v>
      </c>
      <c r="O139" s="24">
        <f>SUM(O140:O146)</f>
        <v>0</v>
      </c>
      <c r="P139" s="23"/>
      <c r="Q139" s="24">
        <f>SUM(Q140:Q146)</f>
        <v>0</v>
      </c>
      <c r="R139" s="24">
        <f>SUM(R140:R146)</f>
        <v>0</v>
      </c>
      <c r="S139" s="23"/>
      <c r="T139" s="24">
        <f>SUM(T140:T146)</f>
        <v>0</v>
      </c>
      <c r="U139" s="24">
        <f>SUM(U140:U146)</f>
        <v>0</v>
      </c>
      <c r="V139" s="23"/>
      <c r="W139" s="24">
        <f>SUM(W140:W146)</f>
        <v>0</v>
      </c>
      <c r="X139" s="24">
        <f>SUM(X140:X146)</f>
        <v>0</v>
      </c>
      <c r="Y139" s="23"/>
      <c r="Z139" s="24">
        <f>SUM(Z140:Z146)</f>
        <v>0</v>
      </c>
      <c r="AA139" s="24">
        <f>SUM(AA140:AA146)</f>
        <v>0</v>
      </c>
      <c r="AB139" s="23"/>
      <c r="AC139" s="24">
        <f>SUM(AC140:AC146)</f>
        <v>0</v>
      </c>
      <c r="AD139" s="24">
        <f>SUM(AD140:AD146)</f>
        <v>0</v>
      </c>
      <c r="AE139" s="23"/>
      <c r="AF139" s="24">
        <f>SUM(AF140:AF146)</f>
        <v>0</v>
      </c>
      <c r="AG139" s="24">
        <f>SUM(AG140:AG146)</f>
        <v>0</v>
      </c>
      <c r="AH139" s="23"/>
      <c r="AI139" s="24">
        <f>SUM(AI140:AI146)</f>
        <v>0</v>
      </c>
      <c r="AJ139" s="24">
        <f>SUM(AJ140:AJ146)</f>
        <v>0</v>
      </c>
      <c r="AK139" s="23"/>
      <c r="AL139" s="24">
        <f>SUM(AL140:AL146)</f>
        <v>0</v>
      </c>
      <c r="AM139" s="24">
        <f>SUM(AM140:AM146)</f>
        <v>0</v>
      </c>
      <c r="AN139" s="23"/>
      <c r="AO139" s="24">
        <f>SUM(AO140:AO146)</f>
        <v>0</v>
      </c>
      <c r="AP139" s="24">
        <f>SUM(AP140:AP146)</f>
        <v>0</v>
      </c>
      <c r="AQ139" s="23"/>
      <c r="AR139" s="24">
        <f>SUM(AR140:AR146)</f>
        <v>0</v>
      </c>
      <c r="AS139" s="24">
        <f>SUM(AS140:AS146)</f>
        <v>0</v>
      </c>
      <c r="AT139" s="23"/>
      <c r="AU139" s="24">
        <f>SUM(AU140:AU146)</f>
        <v>0</v>
      </c>
      <c r="AV139" s="24">
        <f>SUM(AV140:AV146)</f>
        <v>0</v>
      </c>
      <c r="AW139" s="23"/>
      <c r="AX139" s="24">
        <f>SUM(AX140:AX146)</f>
        <v>4621.4972699999998</v>
      </c>
      <c r="AY139" s="24">
        <f>SUM(AY140:AY146)</f>
        <v>891.78382999999997</v>
      </c>
      <c r="AZ139" s="24">
        <f>AY139/AX139*100</f>
        <v>19.29642663188244</v>
      </c>
      <c r="BA139" s="24">
        <f>SUM(BA140:BA146)</f>
        <v>4529.0672999999997</v>
      </c>
      <c r="BB139" s="24">
        <f>SUM(BB140:BB146)</f>
        <v>873.94813999999997</v>
      </c>
      <c r="BC139" s="24">
        <f t="shared" ref="BC139" si="1440">BB139/BA139*100</f>
        <v>19.296426440825908</v>
      </c>
      <c r="BD139" s="24">
        <f>SUM(BD140:BD146)</f>
        <v>92.429969999999997</v>
      </c>
      <c r="BE139" s="24">
        <f>SUM(BE140:BE146)</f>
        <v>17.83569</v>
      </c>
      <c r="BF139" s="24">
        <f t="shared" ref="BF139" si="1441">BE139/BD139*100</f>
        <v>19.296435993650114</v>
      </c>
      <c r="BG139" s="24">
        <f>SUM(BG140:BG146)</f>
        <v>0</v>
      </c>
      <c r="BH139" s="24">
        <f>SUM(BH140:BH146)</f>
        <v>0</v>
      </c>
      <c r="BI139" s="24"/>
      <c r="BJ139" s="24">
        <f>SUM(BJ140:BJ146)</f>
        <v>1529.0000600000001</v>
      </c>
      <c r="BK139" s="24">
        <f>SUM(BK140:BK146)</f>
        <v>0</v>
      </c>
      <c r="BL139" s="24">
        <f t="shared" ref="BL139" si="1442">BK139/BJ139*100</f>
        <v>0</v>
      </c>
      <c r="BM139" s="24">
        <f>SUM(BM140:BM146)</f>
        <v>1529.0000600000001</v>
      </c>
      <c r="BN139" s="24">
        <f>SUM(BN140:BN146)</f>
        <v>0</v>
      </c>
      <c r="BO139" s="24">
        <f t="shared" ref="BO139" si="1443">BN139/BM139*100</f>
        <v>0</v>
      </c>
      <c r="BP139" s="24">
        <f>SUM(BP140:BP146)</f>
        <v>0</v>
      </c>
      <c r="BQ139" s="24">
        <f>SUM(BQ140:BQ146)</f>
        <v>0</v>
      </c>
      <c r="BR139" s="24"/>
      <c r="BS139" s="24">
        <f>SUM(BS140:BS146)</f>
        <v>0</v>
      </c>
      <c r="BT139" s="24">
        <f>SUM(BT140:BT146)</f>
        <v>0</v>
      </c>
      <c r="BU139" s="24"/>
      <c r="BV139" s="24">
        <f>SUM(BV140:BV146)</f>
        <v>0</v>
      </c>
      <c r="BW139" s="24">
        <f>SUM(BW140:BW146)</f>
        <v>0</v>
      </c>
      <c r="BX139" s="24"/>
      <c r="BY139" s="24">
        <f>SUM(BY140:BY146)</f>
        <v>0</v>
      </c>
      <c r="BZ139" s="24">
        <f>SUM(BZ140:BZ146)</f>
        <v>0</v>
      </c>
      <c r="CA139" s="24"/>
      <c r="CB139" s="24">
        <f>SUM(CB140:CB146)</f>
        <v>0</v>
      </c>
      <c r="CC139" s="24">
        <f>SUM(CC140:CC146)</f>
        <v>0</v>
      </c>
      <c r="CD139" s="24"/>
      <c r="CE139" s="24">
        <f>SUM(CE140:CE146)</f>
        <v>0</v>
      </c>
      <c r="CF139" s="24">
        <f>SUM(CF140:CF146)</f>
        <v>0</v>
      </c>
      <c r="CG139" s="24"/>
      <c r="CH139" s="24">
        <f>SUM(CH140:CH146)</f>
        <v>0</v>
      </c>
      <c r="CI139" s="24">
        <f>SUM(CI140:CI146)</f>
        <v>0</v>
      </c>
      <c r="CJ139" s="24"/>
      <c r="CK139" s="24">
        <f>SUM(CK140:CK146)</f>
        <v>0</v>
      </c>
      <c r="CL139" s="24">
        <f>SUM(CL140:CL146)</f>
        <v>0</v>
      </c>
      <c r="CM139" s="24" t="e">
        <f t="shared" ref="CM139:CM146" si="1444">CL139/CK139*100</f>
        <v>#DIV/0!</v>
      </c>
      <c r="CN139" s="24">
        <f>SUM(CN140:CN146)</f>
        <v>0</v>
      </c>
      <c r="CO139" s="24">
        <f>SUM(CO140:CO146)</f>
        <v>0</v>
      </c>
      <c r="CP139" s="24" t="e">
        <f t="shared" ref="CP139" si="1445">CO139/CN139*100</f>
        <v>#DIV/0!</v>
      </c>
      <c r="CQ139" s="24">
        <f>SUM(CQ140:CQ146)</f>
        <v>0</v>
      </c>
      <c r="CR139" s="24">
        <f>SUM(CR140:CR146)</f>
        <v>0</v>
      </c>
      <c r="CS139" s="24" t="e">
        <f t="shared" ref="CS139" si="1446">CR139/CQ139*100</f>
        <v>#DIV/0!</v>
      </c>
      <c r="CT139" s="24">
        <f>SUM(CT140:CT146)</f>
        <v>0</v>
      </c>
      <c r="CU139" s="24">
        <f>SUM(CU140:CU146)</f>
        <v>0</v>
      </c>
      <c r="CV139" s="24"/>
      <c r="CW139" s="24">
        <f>SUM(CW140:CW146)</f>
        <v>0</v>
      </c>
      <c r="CX139" s="24">
        <f>SUM(CX140:CX146)</f>
        <v>0</v>
      </c>
      <c r="CY139" s="24"/>
      <c r="CZ139" s="24">
        <f>SUM(CZ140:CZ146)</f>
        <v>0</v>
      </c>
      <c r="DA139" s="24">
        <f>SUM(DA140:DA146)</f>
        <v>0</v>
      </c>
      <c r="DB139" s="24"/>
      <c r="DC139" s="24">
        <f>SUM(DC140:DC146)</f>
        <v>0</v>
      </c>
      <c r="DD139" s="24">
        <f>SUM(DD140:DD146)</f>
        <v>0</v>
      </c>
      <c r="DE139" s="24"/>
      <c r="DF139" s="24">
        <f>SUM(DF140:DF146)</f>
        <v>0</v>
      </c>
      <c r="DG139" s="24">
        <f>SUM(DG140:DG146)</f>
        <v>0</v>
      </c>
      <c r="DH139" s="24"/>
      <c r="DI139" s="24">
        <f>SUM(DI140:DI146)</f>
        <v>0</v>
      </c>
      <c r="DJ139" s="24">
        <f>SUM(DJ140:DJ146)</f>
        <v>0</v>
      </c>
      <c r="DK139" s="24"/>
      <c r="DL139" s="24">
        <f>SUM(DL140:DL146)</f>
        <v>0</v>
      </c>
      <c r="DM139" s="24">
        <f>SUM(DM140:DM146)</f>
        <v>0</v>
      </c>
      <c r="DN139" s="24"/>
      <c r="DO139" s="24">
        <f>SUM(DO140:DO146)</f>
        <v>0</v>
      </c>
      <c r="DP139" s="24">
        <f>SUM(DP140:DP146)</f>
        <v>0</v>
      </c>
      <c r="DQ139" s="24"/>
      <c r="DR139" s="24">
        <f>SUM(DR140:DR146)</f>
        <v>0</v>
      </c>
      <c r="DS139" s="24">
        <f>SUM(DS140:DS146)</f>
        <v>0</v>
      </c>
      <c r="DT139" s="24"/>
      <c r="DU139" s="24">
        <f>SUM(DU140:DU146)</f>
        <v>0</v>
      </c>
      <c r="DV139" s="24">
        <f>SUM(DV140:DV146)</f>
        <v>0</v>
      </c>
      <c r="DW139" s="24"/>
      <c r="DX139" s="24">
        <f>SUM(DX140:DX146)</f>
        <v>0</v>
      </c>
      <c r="DY139" s="24">
        <f>SUM(DY140:DY146)</f>
        <v>0</v>
      </c>
      <c r="DZ139" s="24"/>
      <c r="EA139" s="24">
        <f>SUM(EA140:EA146)</f>
        <v>0</v>
      </c>
      <c r="EB139" s="24">
        <f>SUM(EB140:EB146)</f>
        <v>0</v>
      </c>
      <c r="EC139" s="24"/>
      <c r="ED139" s="24">
        <f t="shared" ref="ED139" si="1447">ED140+ED141</f>
        <v>0</v>
      </c>
      <c r="EE139" s="24"/>
      <c r="EF139" s="24"/>
      <c r="EG139" s="24">
        <f t="shared" ref="EG139:EH139" si="1448">EG140+EG141</f>
        <v>0</v>
      </c>
      <c r="EH139" s="24">
        <f t="shared" si="1448"/>
        <v>0</v>
      </c>
      <c r="EI139" s="24"/>
      <c r="EJ139" s="24">
        <f t="shared" ref="EJ139:EK139" si="1449">EJ140+EJ141</f>
        <v>0</v>
      </c>
      <c r="EK139" s="24">
        <f t="shared" si="1449"/>
        <v>0</v>
      </c>
      <c r="EL139" s="24"/>
      <c r="EM139" s="24">
        <f t="shared" ref="EM139:EN139" si="1450">EM140+EM141</f>
        <v>0</v>
      </c>
      <c r="EN139" s="24">
        <f t="shared" si="1450"/>
        <v>0</v>
      </c>
      <c r="EO139" s="24"/>
      <c r="EP139" s="24">
        <f>SUM(EP140:EP146)</f>
        <v>0</v>
      </c>
      <c r="EQ139" s="24">
        <f>SUM(EQ140:EQ146)</f>
        <v>0</v>
      </c>
      <c r="ER139" s="24"/>
      <c r="ES139" s="24">
        <f>SUM(ES140:ES146)</f>
        <v>0</v>
      </c>
      <c r="ET139" s="24">
        <f>SUM(ET140:ET146)</f>
        <v>0</v>
      </c>
      <c r="EU139" s="24"/>
      <c r="EV139" s="24">
        <f>SUM(EV140:EV146)</f>
        <v>0</v>
      </c>
      <c r="EW139" s="24">
        <f>SUM(EW140:EW146)</f>
        <v>0</v>
      </c>
      <c r="EX139" s="24"/>
      <c r="EY139" s="24">
        <f>SUM(EY140:EY146)</f>
        <v>0</v>
      </c>
      <c r="EZ139" s="24">
        <f>SUM(EZ140:EZ146)</f>
        <v>0</v>
      </c>
      <c r="FA139" s="24"/>
      <c r="FB139" s="24">
        <f>SUM(FB140:FB146)</f>
        <v>0</v>
      </c>
      <c r="FC139" s="24">
        <f>SUM(FC140:FC146)</f>
        <v>0</v>
      </c>
      <c r="FD139" s="24"/>
      <c r="FE139" s="24">
        <f>SUM(FE140:FE146)</f>
        <v>0</v>
      </c>
      <c r="FF139" s="24">
        <f>SUM(FF140:FF146)</f>
        <v>0</v>
      </c>
      <c r="FG139" s="24"/>
      <c r="FH139" s="24">
        <f>SUM(FH140:FH146)</f>
        <v>0</v>
      </c>
      <c r="FI139" s="24">
        <f>SUM(FI140:FI146)</f>
        <v>0</v>
      </c>
      <c r="FJ139" s="24"/>
      <c r="FK139" s="24">
        <f>SUM(FK140:FK146)</f>
        <v>0</v>
      </c>
      <c r="FL139" s="24">
        <f>SUM(FL140:FL146)</f>
        <v>0</v>
      </c>
      <c r="FM139" s="24"/>
      <c r="FN139" s="24">
        <f>SUM(FN140:FN146)</f>
        <v>0</v>
      </c>
      <c r="FO139" s="24">
        <f>SUM(FO140:FO146)</f>
        <v>0</v>
      </c>
      <c r="FP139" s="24"/>
      <c r="FQ139" s="24">
        <f>SUM(FQ140:FQ146)</f>
        <v>0</v>
      </c>
      <c r="FR139" s="24">
        <f>SUM(FR140:FR146)</f>
        <v>0</v>
      </c>
      <c r="FS139" s="24"/>
      <c r="FT139" s="24">
        <f>SUM(FT140:FT146)</f>
        <v>0</v>
      </c>
      <c r="FU139" s="24">
        <f>SUM(FU140:FU146)</f>
        <v>0</v>
      </c>
      <c r="FV139" s="24"/>
      <c r="FW139" s="24">
        <f>SUM(FW140:FW146)</f>
        <v>0</v>
      </c>
      <c r="FX139" s="24">
        <f>SUM(FX140:FX146)</f>
        <v>0</v>
      </c>
      <c r="FY139" s="24"/>
      <c r="FZ139" s="24">
        <f>SUM(FZ140:FZ146)</f>
        <v>0</v>
      </c>
      <c r="GA139" s="24">
        <f>SUM(GA140:GA146)</f>
        <v>0</v>
      </c>
      <c r="GB139" s="24"/>
      <c r="GC139" s="24">
        <f>SUM(GC140:GC146)</f>
        <v>0</v>
      </c>
      <c r="GD139" s="24">
        <f>SUM(GD140:GD146)</f>
        <v>0</v>
      </c>
      <c r="GE139" s="24"/>
      <c r="GF139" s="24">
        <f>SUM(GF140:GF146)</f>
        <v>0</v>
      </c>
      <c r="GG139" s="24">
        <f>SUM(GG140:GG146)</f>
        <v>0</v>
      </c>
      <c r="GH139" s="24"/>
      <c r="GI139" s="24">
        <f>SUM(GI140:GI146)</f>
        <v>0</v>
      </c>
      <c r="GJ139" s="24">
        <f>SUM(GJ140:GJ146)</f>
        <v>0</v>
      </c>
      <c r="GK139" s="24"/>
      <c r="GL139" s="24">
        <f>SUM(GL140:GL146)</f>
        <v>0</v>
      </c>
      <c r="GM139" s="24">
        <f>SUM(GM140:GM146)</f>
        <v>0</v>
      </c>
      <c r="GN139" s="24"/>
      <c r="GO139" s="24">
        <f>SUM(GO140:GO146)</f>
        <v>0</v>
      </c>
      <c r="GP139" s="24">
        <f>SUM(GP140:GP146)</f>
        <v>0</v>
      </c>
      <c r="GQ139" s="24"/>
      <c r="GR139" s="24">
        <f>SUM(GR140:GR146)</f>
        <v>0</v>
      </c>
      <c r="GS139" s="24">
        <f>SUM(GS140:GS146)</f>
        <v>0</v>
      </c>
      <c r="GT139" s="24"/>
      <c r="GU139" s="24">
        <f>SUM(GU140:GU146)</f>
        <v>0</v>
      </c>
      <c r="GV139" s="24">
        <f>SUM(GV140:GV146)</f>
        <v>0</v>
      </c>
      <c r="GW139" s="24"/>
      <c r="GX139" s="24">
        <f t="shared" ref="GX139:GY139" si="1451">GX140+GX141</f>
        <v>0</v>
      </c>
      <c r="GY139" s="24">
        <f t="shared" si="1451"/>
        <v>0</v>
      </c>
      <c r="GZ139" s="24"/>
      <c r="HA139" s="24">
        <f t="shared" ref="HA139:HB139" si="1452">HA140+HA141</f>
        <v>0</v>
      </c>
      <c r="HB139" s="24">
        <f t="shared" si="1452"/>
        <v>0</v>
      </c>
      <c r="HC139" s="24"/>
    </row>
    <row r="140" spans="1:211">
      <c r="A140" s="20" t="s">
        <v>126</v>
      </c>
      <c r="B140" s="23">
        <f t="shared" ref="B140:B146" si="1453">E140+N140+Q140+T140+AC140+AL140+AO140+AX140+BG140+BJ140+BS140+CB140+CK140+CT140+DC140+DL140+DO140+DR140+DU140+ED140+EG140+EP140+ES140+EV140+EY140+FB140+FE140+FH140+FK140+FN140+FQ140+FT140+FW140+FZ140+GC140+GF140+GI140+GL140+GO140+GU140+GR140</f>
        <v>0</v>
      </c>
      <c r="C140" s="23">
        <f t="shared" ref="C140:C146" si="1454">F140+O140+R140+U140+AD140+AM140+AP140+AY140+BH140+BK140+BT140+CC140+CL140+CU140+DD140+DM140+DP140+DS140+DV140+EE140+EH140+EQ140+ET140+EW140+EZ140+FC140+FF140+FI140+FL140+FO140+FR140+FU140+FX140+GA140+GD140+GG140+GJ140+GM140+GP140+GV140+GS140</f>
        <v>0</v>
      </c>
      <c r="D140" s="23"/>
      <c r="E140" s="23">
        <f t="shared" ref="E140:F146" si="1455">H140+K140</f>
        <v>0</v>
      </c>
      <c r="F140" s="23">
        <f t="shared" si="1455"/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>
        <f t="shared" si="1438"/>
        <v>0</v>
      </c>
      <c r="U140" s="23">
        <f t="shared" si="1438"/>
        <v>0</v>
      </c>
      <c r="V140" s="23"/>
      <c r="W140" s="23"/>
      <c r="X140" s="23"/>
      <c r="Y140" s="23"/>
      <c r="Z140" s="23"/>
      <c r="AA140" s="23"/>
      <c r="AB140" s="23"/>
      <c r="AC140" s="23">
        <f t="shared" ref="AC140:AD146" si="1456">AF140+AI140</f>
        <v>0</v>
      </c>
      <c r="AD140" s="23">
        <f t="shared" si="1456"/>
        <v>0</v>
      </c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>
        <f t="shared" ref="AO140:AP146" si="1457">AR140+AU140</f>
        <v>0</v>
      </c>
      <c r="AP140" s="23">
        <f t="shared" si="1457"/>
        <v>0</v>
      </c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>
        <f t="shared" ref="BJ140:BJ146" si="1458">BM140+BP140</f>
        <v>0</v>
      </c>
      <c r="BK140" s="23"/>
      <c r="BL140" s="23"/>
      <c r="BM140" s="23"/>
      <c r="BN140" s="23"/>
      <c r="BO140" s="23"/>
      <c r="BP140" s="23"/>
      <c r="BQ140" s="23"/>
      <c r="BR140" s="23"/>
      <c r="BS140" s="23">
        <f t="shared" ref="BS140:BT146" si="1459">BV140+BY140</f>
        <v>0</v>
      </c>
      <c r="BT140" s="23">
        <f t="shared" si="1459"/>
        <v>0</v>
      </c>
      <c r="BU140" s="23"/>
      <c r="BV140" s="23"/>
      <c r="BW140" s="23"/>
      <c r="BX140" s="23"/>
      <c r="BY140" s="23"/>
      <c r="BZ140" s="23"/>
      <c r="CA140" s="23"/>
      <c r="CB140" s="23">
        <f t="shared" ref="CB140:CC146" si="1460">CE140+CH140</f>
        <v>0</v>
      </c>
      <c r="CC140" s="23">
        <f t="shared" si="1460"/>
        <v>0</v>
      </c>
      <c r="CD140" s="23"/>
      <c r="CE140" s="23"/>
      <c r="CF140" s="23"/>
      <c r="CG140" s="23"/>
      <c r="CH140" s="23"/>
      <c r="CI140" s="23"/>
      <c r="CJ140" s="23"/>
      <c r="CK140" s="23">
        <f t="shared" ref="CK140:CL146" si="1461">CN140+CQ140</f>
        <v>0</v>
      </c>
      <c r="CL140" s="23">
        <f t="shared" si="1461"/>
        <v>0</v>
      </c>
      <c r="CM140" s="23"/>
      <c r="CN140" s="23"/>
      <c r="CO140" s="23"/>
      <c r="CP140" s="23"/>
      <c r="CQ140" s="23"/>
      <c r="CR140" s="23"/>
      <c r="CS140" s="23"/>
      <c r="CT140" s="23">
        <f t="shared" ref="CT140:CU146" si="1462">CW140+CZ140</f>
        <v>0</v>
      </c>
      <c r="CU140" s="23">
        <f t="shared" si="1462"/>
        <v>0</v>
      </c>
      <c r="CV140" s="23"/>
      <c r="CW140" s="23"/>
      <c r="CX140" s="23"/>
      <c r="CY140" s="23"/>
      <c r="CZ140" s="23"/>
      <c r="DA140" s="23"/>
      <c r="DB140" s="23"/>
      <c r="DC140" s="23">
        <f t="shared" ref="DC140:DD146" si="1463">DF140+DI140</f>
        <v>0</v>
      </c>
      <c r="DD140" s="23">
        <f t="shared" si="1463"/>
        <v>0</v>
      </c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>
        <f t="shared" ref="DU140:DV146" si="1464">DX140+EA140</f>
        <v>0</v>
      </c>
      <c r="DV140" s="23">
        <f t="shared" si="1464"/>
        <v>0</v>
      </c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>
        <f>GX140+HA140</f>
        <v>0</v>
      </c>
      <c r="GV140" s="23"/>
      <c r="GW140" s="23"/>
      <c r="GX140" s="23"/>
      <c r="GY140" s="23"/>
      <c r="GZ140" s="23"/>
      <c r="HA140" s="23"/>
      <c r="HB140" s="23"/>
      <c r="HC140" s="23"/>
    </row>
    <row r="141" spans="1:211">
      <c r="A141" s="20" t="s">
        <v>45</v>
      </c>
      <c r="B141" s="23">
        <f t="shared" si="1453"/>
        <v>5140.6279399999994</v>
      </c>
      <c r="C141" s="23">
        <f t="shared" si="1454"/>
        <v>690.84915999999998</v>
      </c>
      <c r="D141" s="23">
        <f t="shared" si="1341"/>
        <v>13.439003329231411</v>
      </c>
      <c r="E141" s="23">
        <f t="shared" si="1455"/>
        <v>0</v>
      </c>
      <c r="F141" s="23">
        <f t="shared" si="1455"/>
        <v>0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>
        <f t="shared" si="1438"/>
        <v>0</v>
      </c>
      <c r="U141" s="23">
        <f t="shared" si="1438"/>
        <v>0</v>
      </c>
      <c r="V141" s="23"/>
      <c r="W141" s="23"/>
      <c r="X141" s="23"/>
      <c r="Y141" s="23"/>
      <c r="Z141" s="23"/>
      <c r="AA141" s="23"/>
      <c r="AB141" s="23"/>
      <c r="AC141" s="23">
        <f t="shared" si="1456"/>
        <v>0</v>
      </c>
      <c r="AD141" s="23">
        <f t="shared" si="1456"/>
        <v>0</v>
      </c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>
        <f t="shared" si="1457"/>
        <v>0</v>
      </c>
      <c r="AP141" s="23">
        <f t="shared" si="1457"/>
        <v>0</v>
      </c>
      <c r="AQ141" s="23"/>
      <c r="AR141" s="23"/>
      <c r="AS141" s="23"/>
      <c r="AT141" s="23"/>
      <c r="AU141" s="23"/>
      <c r="AV141" s="23"/>
      <c r="AW141" s="23"/>
      <c r="AX141" s="23">
        <f t="shared" ref="AX141:AY144" si="1465">BA141+BD141</f>
        <v>4219.6279399999994</v>
      </c>
      <c r="AY141" s="23">
        <f t="shared" si="1465"/>
        <v>690.84915999999998</v>
      </c>
      <c r="AZ141" s="23">
        <f t="shared" ref="AZ141" si="1466">AY141/AX141*100</f>
        <v>16.372276651481268</v>
      </c>
      <c r="BA141" s="23">
        <v>4135.2353599999997</v>
      </c>
      <c r="BB141" s="23">
        <v>677.03216999999995</v>
      </c>
      <c r="BC141" s="23">
        <f t="shared" ref="BC141" si="1467">BB141/BA141*100</f>
        <v>16.372276570976119</v>
      </c>
      <c r="BD141" s="23">
        <v>84.392579999999995</v>
      </c>
      <c r="BE141" s="23">
        <v>13.816990000000001</v>
      </c>
      <c r="BF141" s="23">
        <f>BE141/BD141*100</f>
        <v>16.372280596232514</v>
      </c>
      <c r="BG141" s="23"/>
      <c r="BH141" s="23"/>
      <c r="BI141" s="23"/>
      <c r="BJ141" s="23">
        <f t="shared" si="1458"/>
        <v>921</v>
      </c>
      <c r="BK141" s="23">
        <f>BN141+BQ141</f>
        <v>0</v>
      </c>
      <c r="BL141" s="23">
        <f>BK141/BJ141*100</f>
        <v>0</v>
      </c>
      <c r="BM141" s="23">
        <v>921</v>
      </c>
      <c r="BN141" s="23">
        <v>0</v>
      </c>
      <c r="BO141" s="23">
        <f>BN141/BM141*100</f>
        <v>0</v>
      </c>
      <c r="BP141" s="23"/>
      <c r="BQ141" s="23"/>
      <c r="BR141" s="23"/>
      <c r="BS141" s="23">
        <f t="shared" si="1459"/>
        <v>0</v>
      </c>
      <c r="BT141" s="23">
        <f t="shared" si="1459"/>
        <v>0</v>
      </c>
      <c r="BU141" s="23"/>
      <c r="BV141" s="23"/>
      <c r="BW141" s="23"/>
      <c r="BX141" s="23"/>
      <c r="BY141" s="23"/>
      <c r="BZ141" s="23"/>
      <c r="CA141" s="23"/>
      <c r="CB141" s="23">
        <f t="shared" si="1460"/>
        <v>0</v>
      </c>
      <c r="CC141" s="23">
        <f t="shared" si="1460"/>
        <v>0</v>
      </c>
      <c r="CD141" s="23"/>
      <c r="CE141" s="23"/>
      <c r="CF141" s="23"/>
      <c r="CG141" s="23"/>
      <c r="CH141" s="23"/>
      <c r="CI141" s="23"/>
      <c r="CJ141" s="23"/>
      <c r="CK141" s="23">
        <f t="shared" si="1461"/>
        <v>0</v>
      </c>
      <c r="CL141" s="23">
        <f t="shared" si="1461"/>
        <v>0</v>
      </c>
      <c r="CM141" s="23"/>
      <c r="CN141" s="23"/>
      <c r="CO141" s="23"/>
      <c r="CP141" s="23"/>
      <c r="CQ141" s="23"/>
      <c r="CR141" s="23"/>
      <c r="CS141" s="23"/>
      <c r="CT141" s="23">
        <f t="shared" si="1462"/>
        <v>0</v>
      </c>
      <c r="CU141" s="23">
        <f t="shared" si="1462"/>
        <v>0</v>
      </c>
      <c r="CV141" s="23"/>
      <c r="CW141" s="23"/>
      <c r="CX141" s="23"/>
      <c r="CY141" s="23"/>
      <c r="CZ141" s="23"/>
      <c r="DA141" s="23"/>
      <c r="DB141" s="23"/>
      <c r="DC141" s="23">
        <f t="shared" si="1463"/>
        <v>0</v>
      </c>
      <c r="DD141" s="23">
        <f t="shared" si="1463"/>
        <v>0</v>
      </c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>
        <f t="shared" si="1464"/>
        <v>0</v>
      </c>
      <c r="DV141" s="23">
        <f t="shared" si="1464"/>
        <v>0</v>
      </c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>
        <f t="shared" ref="GU141:GU146" si="1468">GX141+HA141</f>
        <v>0</v>
      </c>
      <c r="GV141" s="23"/>
      <c r="GW141" s="23"/>
      <c r="GX141" s="23"/>
      <c r="GY141" s="23"/>
      <c r="GZ141" s="23"/>
      <c r="HA141" s="23"/>
      <c r="HB141" s="23"/>
      <c r="HC141" s="23"/>
    </row>
    <row r="142" spans="1:211">
      <c r="A142" s="20" t="s">
        <v>92</v>
      </c>
      <c r="B142" s="23">
        <f t="shared" si="1453"/>
        <v>0</v>
      </c>
      <c r="C142" s="23">
        <f t="shared" si="1454"/>
        <v>0</v>
      </c>
      <c r="D142" s="23"/>
      <c r="E142" s="23">
        <f t="shared" si="1455"/>
        <v>0</v>
      </c>
      <c r="F142" s="23">
        <f t="shared" si="1455"/>
        <v>0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>
        <f t="shared" si="1438"/>
        <v>0</v>
      </c>
      <c r="U142" s="23">
        <f t="shared" si="1438"/>
        <v>0</v>
      </c>
      <c r="V142" s="23"/>
      <c r="W142" s="23"/>
      <c r="X142" s="23"/>
      <c r="Y142" s="23"/>
      <c r="Z142" s="23"/>
      <c r="AA142" s="23"/>
      <c r="AB142" s="23"/>
      <c r="AC142" s="23">
        <f t="shared" si="1456"/>
        <v>0</v>
      </c>
      <c r="AD142" s="23">
        <f t="shared" si="1456"/>
        <v>0</v>
      </c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>
        <f t="shared" si="1457"/>
        <v>0</v>
      </c>
      <c r="AP142" s="23">
        <f t="shared" si="1457"/>
        <v>0</v>
      </c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>
        <f t="shared" si="1458"/>
        <v>0</v>
      </c>
      <c r="BK142" s="23"/>
      <c r="BL142" s="23"/>
      <c r="BM142" s="23"/>
      <c r="BN142" s="23"/>
      <c r="BO142" s="23"/>
      <c r="BP142" s="23"/>
      <c r="BQ142" s="23"/>
      <c r="BR142" s="23"/>
      <c r="BS142" s="23">
        <f t="shared" si="1459"/>
        <v>0</v>
      </c>
      <c r="BT142" s="23">
        <f t="shared" si="1459"/>
        <v>0</v>
      </c>
      <c r="BU142" s="23"/>
      <c r="BV142" s="23"/>
      <c r="BW142" s="23"/>
      <c r="BX142" s="23"/>
      <c r="BY142" s="23"/>
      <c r="BZ142" s="23"/>
      <c r="CA142" s="23"/>
      <c r="CB142" s="23">
        <f t="shared" si="1460"/>
        <v>0</v>
      </c>
      <c r="CC142" s="23">
        <f t="shared" si="1460"/>
        <v>0</v>
      </c>
      <c r="CD142" s="23"/>
      <c r="CE142" s="23"/>
      <c r="CF142" s="23"/>
      <c r="CG142" s="23"/>
      <c r="CH142" s="23"/>
      <c r="CI142" s="23"/>
      <c r="CJ142" s="23"/>
      <c r="CK142" s="23">
        <f t="shared" si="1461"/>
        <v>0</v>
      </c>
      <c r="CL142" s="23">
        <f t="shared" si="1461"/>
        <v>0</v>
      </c>
      <c r="CM142" s="23" t="e">
        <f t="shared" si="1444"/>
        <v>#DIV/0!</v>
      </c>
      <c r="CN142" s="23"/>
      <c r="CO142" s="23"/>
      <c r="CP142" s="23" t="e">
        <f t="shared" ref="CP142:CP146" si="1469">CO142/CN142*100</f>
        <v>#DIV/0!</v>
      </c>
      <c r="CQ142" s="23"/>
      <c r="CR142" s="23"/>
      <c r="CS142" s="23" t="e">
        <f>CR142/CQ142*100</f>
        <v>#DIV/0!</v>
      </c>
      <c r="CT142" s="23">
        <f t="shared" si="1462"/>
        <v>0</v>
      </c>
      <c r="CU142" s="23">
        <f t="shared" si="1462"/>
        <v>0</v>
      </c>
      <c r="CV142" s="23"/>
      <c r="CW142" s="23"/>
      <c r="CX142" s="23"/>
      <c r="CY142" s="23"/>
      <c r="CZ142" s="23"/>
      <c r="DA142" s="23"/>
      <c r="DB142" s="23"/>
      <c r="DC142" s="23">
        <f t="shared" si="1463"/>
        <v>0</v>
      </c>
      <c r="DD142" s="23">
        <f t="shared" si="1463"/>
        <v>0</v>
      </c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>
        <f t="shared" si="1464"/>
        <v>0</v>
      </c>
      <c r="DV142" s="23">
        <f t="shared" si="1464"/>
        <v>0</v>
      </c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>
        <f t="shared" si="1468"/>
        <v>0</v>
      </c>
      <c r="GV142" s="23"/>
      <c r="GW142" s="23"/>
      <c r="GX142" s="23"/>
      <c r="GY142" s="23"/>
      <c r="GZ142" s="23"/>
      <c r="HA142" s="23"/>
      <c r="HB142" s="23"/>
      <c r="HC142" s="23"/>
    </row>
    <row r="143" spans="1:211">
      <c r="A143" s="20" t="s">
        <v>137</v>
      </c>
      <c r="B143" s="23">
        <f t="shared" si="1453"/>
        <v>0</v>
      </c>
      <c r="C143" s="23">
        <f t="shared" si="1454"/>
        <v>0</v>
      </c>
      <c r="D143" s="23"/>
      <c r="E143" s="23">
        <f t="shared" si="1455"/>
        <v>0</v>
      </c>
      <c r="F143" s="23">
        <f t="shared" si="1455"/>
        <v>0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>
        <f t="shared" si="1438"/>
        <v>0</v>
      </c>
      <c r="U143" s="23">
        <f t="shared" si="1438"/>
        <v>0</v>
      </c>
      <c r="V143" s="23"/>
      <c r="W143" s="23"/>
      <c r="X143" s="23"/>
      <c r="Y143" s="23"/>
      <c r="Z143" s="23"/>
      <c r="AA143" s="23"/>
      <c r="AB143" s="23"/>
      <c r="AC143" s="23">
        <f t="shared" si="1456"/>
        <v>0</v>
      </c>
      <c r="AD143" s="23">
        <f t="shared" si="1456"/>
        <v>0</v>
      </c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>
        <f t="shared" si="1457"/>
        <v>0</v>
      </c>
      <c r="AP143" s="23">
        <f t="shared" si="1457"/>
        <v>0</v>
      </c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>
        <f t="shared" si="1458"/>
        <v>0</v>
      </c>
      <c r="BK143" s="23"/>
      <c r="BL143" s="23"/>
      <c r="BM143" s="23"/>
      <c r="BN143" s="23"/>
      <c r="BO143" s="23"/>
      <c r="BP143" s="23"/>
      <c r="BQ143" s="23"/>
      <c r="BR143" s="23"/>
      <c r="BS143" s="23">
        <f t="shared" si="1459"/>
        <v>0</v>
      </c>
      <c r="BT143" s="23">
        <f t="shared" si="1459"/>
        <v>0</v>
      </c>
      <c r="BU143" s="23"/>
      <c r="BV143" s="23"/>
      <c r="BW143" s="23"/>
      <c r="BX143" s="23"/>
      <c r="BY143" s="23"/>
      <c r="BZ143" s="23"/>
      <c r="CA143" s="23"/>
      <c r="CB143" s="23">
        <f t="shared" si="1460"/>
        <v>0</v>
      </c>
      <c r="CC143" s="23">
        <f t="shared" si="1460"/>
        <v>0</v>
      </c>
      <c r="CD143" s="23"/>
      <c r="CE143" s="23"/>
      <c r="CF143" s="23"/>
      <c r="CG143" s="23"/>
      <c r="CH143" s="23"/>
      <c r="CI143" s="23"/>
      <c r="CJ143" s="23"/>
      <c r="CK143" s="23">
        <f t="shared" si="1461"/>
        <v>0</v>
      </c>
      <c r="CL143" s="23">
        <f t="shared" si="1461"/>
        <v>0</v>
      </c>
      <c r="CM143" s="23" t="e">
        <f t="shared" si="1444"/>
        <v>#DIV/0!</v>
      </c>
      <c r="CN143" s="23"/>
      <c r="CO143" s="23"/>
      <c r="CP143" s="23" t="e">
        <f t="shared" si="1469"/>
        <v>#DIV/0!</v>
      </c>
      <c r="CQ143" s="23"/>
      <c r="CR143" s="23"/>
      <c r="CS143" s="23" t="e">
        <f>CR143/CQ143*100</f>
        <v>#DIV/0!</v>
      </c>
      <c r="CT143" s="23">
        <f t="shared" si="1462"/>
        <v>0</v>
      </c>
      <c r="CU143" s="23">
        <f t="shared" si="1462"/>
        <v>0</v>
      </c>
      <c r="CV143" s="23"/>
      <c r="CW143" s="23"/>
      <c r="CX143" s="23"/>
      <c r="CY143" s="23"/>
      <c r="CZ143" s="23"/>
      <c r="DA143" s="23"/>
      <c r="DB143" s="23"/>
      <c r="DC143" s="23">
        <f t="shared" si="1463"/>
        <v>0</v>
      </c>
      <c r="DD143" s="23">
        <f t="shared" si="1463"/>
        <v>0</v>
      </c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>
        <f t="shared" si="1464"/>
        <v>0</v>
      </c>
      <c r="DV143" s="23">
        <f t="shared" si="1464"/>
        <v>0</v>
      </c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>
        <f t="shared" si="1468"/>
        <v>0</v>
      </c>
      <c r="GV143" s="23"/>
      <c r="GW143" s="23"/>
      <c r="GX143" s="23"/>
      <c r="GY143" s="23"/>
      <c r="GZ143" s="23"/>
      <c r="HA143" s="23"/>
      <c r="HB143" s="23"/>
      <c r="HC143" s="23"/>
    </row>
    <row r="144" spans="1:211">
      <c r="A144" s="20" t="s">
        <v>65</v>
      </c>
      <c r="B144" s="23">
        <f t="shared" si="1453"/>
        <v>651.03339000000005</v>
      </c>
      <c r="C144" s="23">
        <f t="shared" si="1454"/>
        <v>200.93466999999998</v>
      </c>
      <c r="D144" s="23">
        <f t="shared" si="1341"/>
        <v>30.863957684259475</v>
      </c>
      <c r="E144" s="23">
        <f t="shared" si="1455"/>
        <v>0</v>
      </c>
      <c r="F144" s="23">
        <f t="shared" si="1455"/>
        <v>0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>
        <f t="shared" si="1438"/>
        <v>0</v>
      </c>
      <c r="U144" s="23">
        <f t="shared" si="1438"/>
        <v>0</v>
      </c>
      <c r="V144" s="23"/>
      <c r="W144" s="23"/>
      <c r="X144" s="23"/>
      <c r="Y144" s="23"/>
      <c r="Z144" s="23"/>
      <c r="AA144" s="23"/>
      <c r="AB144" s="23"/>
      <c r="AC144" s="23">
        <f t="shared" si="1456"/>
        <v>0</v>
      </c>
      <c r="AD144" s="23">
        <f t="shared" si="1456"/>
        <v>0</v>
      </c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>
        <f t="shared" si="1457"/>
        <v>0</v>
      </c>
      <c r="AP144" s="23">
        <f t="shared" si="1457"/>
        <v>0</v>
      </c>
      <c r="AQ144" s="23"/>
      <c r="AR144" s="23"/>
      <c r="AS144" s="23"/>
      <c r="AT144" s="23"/>
      <c r="AU144" s="23"/>
      <c r="AV144" s="23"/>
      <c r="AW144" s="23"/>
      <c r="AX144" s="23">
        <f t="shared" si="1465"/>
        <v>401.86932999999999</v>
      </c>
      <c r="AY144" s="23">
        <f t="shared" si="1465"/>
        <v>200.93466999999998</v>
      </c>
      <c r="AZ144" s="23">
        <f>AY144/AX144*100</f>
        <v>50.000001244185512</v>
      </c>
      <c r="BA144" s="23">
        <v>393.83193999999997</v>
      </c>
      <c r="BB144" s="23">
        <v>196.91596999999999</v>
      </c>
      <c r="BC144" s="23">
        <f t="shared" ref="BC144" si="1470">BB144/BA144*100</f>
        <v>50</v>
      </c>
      <c r="BD144" s="23">
        <v>8.0373900000000003</v>
      </c>
      <c r="BE144" s="23">
        <v>4.0186999999999999</v>
      </c>
      <c r="BF144" s="23">
        <f>BE144/BD144*100</f>
        <v>50.000062209249521</v>
      </c>
      <c r="BG144" s="23"/>
      <c r="BH144" s="23"/>
      <c r="BI144" s="23"/>
      <c r="BJ144" s="23">
        <f t="shared" si="1458"/>
        <v>249.16406000000001</v>
      </c>
      <c r="BK144" s="23">
        <f>BN144+BQ144</f>
        <v>0</v>
      </c>
      <c r="BL144" s="23">
        <f>BK144/BJ144*100</f>
        <v>0</v>
      </c>
      <c r="BM144" s="23">
        <v>249.16406000000001</v>
      </c>
      <c r="BN144" s="23">
        <v>0</v>
      </c>
      <c r="BO144" s="23">
        <f>BN144/BM144*100</f>
        <v>0</v>
      </c>
      <c r="BP144" s="23"/>
      <c r="BQ144" s="23"/>
      <c r="BR144" s="23"/>
      <c r="BS144" s="23">
        <f t="shared" si="1459"/>
        <v>0</v>
      </c>
      <c r="BT144" s="23">
        <f t="shared" si="1459"/>
        <v>0</v>
      </c>
      <c r="BU144" s="23"/>
      <c r="BV144" s="23"/>
      <c r="BW144" s="23"/>
      <c r="BX144" s="23"/>
      <c r="BY144" s="23"/>
      <c r="BZ144" s="23"/>
      <c r="CA144" s="23"/>
      <c r="CB144" s="23">
        <f t="shared" si="1460"/>
        <v>0</v>
      </c>
      <c r="CC144" s="23">
        <f t="shared" si="1460"/>
        <v>0</v>
      </c>
      <c r="CD144" s="23"/>
      <c r="CE144" s="23"/>
      <c r="CF144" s="23"/>
      <c r="CG144" s="23"/>
      <c r="CH144" s="23"/>
      <c r="CI144" s="23"/>
      <c r="CJ144" s="23"/>
      <c r="CK144" s="23">
        <f t="shared" si="1461"/>
        <v>0</v>
      </c>
      <c r="CL144" s="23">
        <f t="shared" si="1461"/>
        <v>0</v>
      </c>
      <c r="CM144" s="23" t="e">
        <f t="shared" si="1444"/>
        <v>#DIV/0!</v>
      </c>
      <c r="CN144" s="23"/>
      <c r="CO144" s="23"/>
      <c r="CP144" s="23" t="e">
        <f t="shared" si="1469"/>
        <v>#DIV/0!</v>
      </c>
      <c r="CQ144" s="23"/>
      <c r="CR144" s="23"/>
      <c r="CS144" s="23" t="e">
        <f>CR144/CQ144*100</f>
        <v>#DIV/0!</v>
      </c>
      <c r="CT144" s="23">
        <f t="shared" si="1462"/>
        <v>0</v>
      </c>
      <c r="CU144" s="23">
        <f t="shared" si="1462"/>
        <v>0</v>
      </c>
      <c r="CV144" s="23"/>
      <c r="CW144" s="23"/>
      <c r="CX144" s="23"/>
      <c r="CY144" s="23"/>
      <c r="CZ144" s="23"/>
      <c r="DA144" s="23"/>
      <c r="DB144" s="23"/>
      <c r="DC144" s="23">
        <f t="shared" si="1463"/>
        <v>0</v>
      </c>
      <c r="DD144" s="23">
        <f t="shared" si="1463"/>
        <v>0</v>
      </c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>
        <f t="shared" si="1464"/>
        <v>0</v>
      </c>
      <c r="DV144" s="23">
        <f t="shared" si="1464"/>
        <v>0</v>
      </c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>
        <f t="shared" si="1468"/>
        <v>0</v>
      </c>
      <c r="GV144" s="23"/>
      <c r="GW144" s="23"/>
      <c r="GX144" s="23"/>
      <c r="GY144" s="23"/>
      <c r="GZ144" s="23"/>
      <c r="HA144" s="23"/>
      <c r="HB144" s="23"/>
      <c r="HC144" s="23"/>
    </row>
    <row r="145" spans="1:211">
      <c r="A145" s="20" t="s">
        <v>95</v>
      </c>
      <c r="B145" s="23">
        <f t="shared" si="1453"/>
        <v>0</v>
      </c>
      <c r="C145" s="23">
        <f t="shared" si="1454"/>
        <v>0</v>
      </c>
      <c r="D145" s="23"/>
      <c r="E145" s="23">
        <f t="shared" si="1455"/>
        <v>0</v>
      </c>
      <c r="F145" s="23">
        <f t="shared" si="1455"/>
        <v>0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>
        <f t="shared" si="1438"/>
        <v>0</v>
      </c>
      <c r="U145" s="23">
        <f t="shared" si="1438"/>
        <v>0</v>
      </c>
      <c r="V145" s="23"/>
      <c r="W145" s="23"/>
      <c r="X145" s="23"/>
      <c r="Y145" s="23"/>
      <c r="Z145" s="23"/>
      <c r="AA145" s="23"/>
      <c r="AB145" s="23"/>
      <c r="AC145" s="23">
        <f t="shared" si="1456"/>
        <v>0</v>
      </c>
      <c r="AD145" s="23">
        <f t="shared" si="1456"/>
        <v>0</v>
      </c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>
        <f t="shared" si="1457"/>
        <v>0</v>
      </c>
      <c r="AP145" s="23">
        <f t="shared" si="1457"/>
        <v>0</v>
      </c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>
        <f t="shared" si="1458"/>
        <v>0</v>
      </c>
      <c r="BK145" s="23"/>
      <c r="BL145" s="23"/>
      <c r="BM145" s="23"/>
      <c r="BN145" s="23"/>
      <c r="BO145" s="23"/>
      <c r="BP145" s="23"/>
      <c r="BQ145" s="23"/>
      <c r="BR145" s="23"/>
      <c r="BS145" s="23">
        <f t="shared" si="1459"/>
        <v>0</v>
      </c>
      <c r="BT145" s="23">
        <f t="shared" si="1459"/>
        <v>0</v>
      </c>
      <c r="BU145" s="23"/>
      <c r="BV145" s="23"/>
      <c r="BW145" s="23"/>
      <c r="BX145" s="23"/>
      <c r="BY145" s="23"/>
      <c r="BZ145" s="23"/>
      <c r="CA145" s="23"/>
      <c r="CB145" s="23">
        <f t="shared" si="1460"/>
        <v>0</v>
      </c>
      <c r="CC145" s="23">
        <f t="shared" si="1460"/>
        <v>0</v>
      </c>
      <c r="CD145" s="23"/>
      <c r="CE145" s="23"/>
      <c r="CF145" s="23"/>
      <c r="CG145" s="23"/>
      <c r="CH145" s="23"/>
      <c r="CI145" s="23"/>
      <c r="CJ145" s="23"/>
      <c r="CK145" s="23">
        <f t="shared" si="1461"/>
        <v>0</v>
      </c>
      <c r="CL145" s="23">
        <f t="shared" si="1461"/>
        <v>0</v>
      </c>
      <c r="CM145" s="23" t="e">
        <f t="shared" si="1444"/>
        <v>#DIV/0!</v>
      </c>
      <c r="CN145" s="23"/>
      <c r="CO145" s="23"/>
      <c r="CP145" s="23" t="e">
        <f t="shared" si="1469"/>
        <v>#DIV/0!</v>
      </c>
      <c r="CQ145" s="23"/>
      <c r="CR145" s="23"/>
      <c r="CS145" s="23" t="e">
        <f>CR145/CQ145*100</f>
        <v>#DIV/0!</v>
      </c>
      <c r="CT145" s="23">
        <f t="shared" si="1462"/>
        <v>0</v>
      </c>
      <c r="CU145" s="23">
        <f t="shared" si="1462"/>
        <v>0</v>
      </c>
      <c r="CV145" s="23"/>
      <c r="CW145" s="23"/>
      <c r="CX145" s="23"/>
      <c r="CY145" s="23"/>
      <c r="CZ145" s="23"/>
      <c r="DA145" s="23"/>
      <c r="DB145" s="23"/>
      <c r="DC145" s="23">
        <f t="shared" si="1463"/>
        <v>0</v>
      </c>
      <c r="DD145" s="23">
        <f t="shared" si="1463"/>
        <v>0</v>
      </c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>
        <f t="shared" si="1464"/>
        <v>0</v>
      </c>
      <c r="DV145" s="23">
        <f t="shared" si="1464"/>
        <v>0</v>
      </c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>
        <f t="shared" si="1468"/>
        <v>0</v>
      </c>
      <c r="GV145" s="23"/>
      <c r="GW145" s="23"/>
      <c r="GX145" s="23"/>
      <c r="GY145" s="23"/>
      <c r="GZ145" s="23"/>
      <c r="HA145" s="23"/>
      <c r="HB145" s="23"/>
      <c r="HC145" s="23"/>
    </row>
    <row r="146" spans="1:211">
      <c r="A146" s="20" t="s">
        <v>157</v>
      </c>
      <c r="B146" s="23">
        <f t="shared" si="1453"/>
        <v>358.83600000000001</v>
      </c>
      <c r="C146" s="23">
        <f t="shared" si="1454"/>
        <v>0</v>
      </c>
      <c r="D146" s="23">
        <f t="shared" si="1341"/>
        <v>0</v>
      </c>
      <c r="E146" s="23">
        <f t="shared" si="1455"/>
        <v>0</v>
      </c>
      <c r="F146" s="23">
        <f t="shared" si="1455"/>
        <v>0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>
        <f t="shared" si="1438"/>
        <v>0</v>
      </c>
      <c r="U146" s="23">
        <f t="shared" si="1438"/>
        <v>0</v>
      </c>
      <c r="V146" s="23"/>
      <c r="W146" s="23"/>
      <c r="X146" s="23"/>
      <c r="Y146" s="23"/>
      <c r="Z146" s="23"/>
      <c r="AA146" s="23"/>
      <c r="AB146" s="23"/>
      <c r="AC146" s="23">
        <f t="shared" si="1456"/>
        <v>0</v>
      </c>
      <c r="AD146" s="23">
        <f t="shared" si="1456"/>
        <v>0</v>
      </c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>
        <f t="shared" si="1457"/>
        <v>0</v>
      </c>
      <c r="AP146" s="23">
        <f t="shared" si="1457"/>
        <v>0</v>
      </c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>
        <f t="shared" si="1458"/>
        <v>358.83600000000001</v>
      </c>
      <c r="BK146" s="23">
        <f>BN146+BQ146</f>
        <v>0</v>
      </c>
      <c r="BL146" s="23">
        <f t="shared" ref="BL146" si="1471">BK146/BJ146*100</f>
        <v>0</v>
      </c>
      <c r="BM146" s="23">
        <v>358.83600000000001</v>
      </c>
      <c r="BN146" s="23">
        <v>0</v>
      </c>
      <c r="BO146" s="23">
        <f t="shared" ref="BO146" si="1472">BN146/BM146*100</f>
        <v>0</v>
      </c>
      <c r="BP146" s="23"/>
      <c r="BQ146" s="23"/>
      <c r="BR146" s="23"/>
      <c r="BS146" s="23">
        <f t="shared" si="1459"/>
        <v>0</v>
      </c>
      <c r="BT146" s="23">
        <f t="shared" si="1459"/>
        <v>0</v>
      </c>
      <c r="BU146" s="23"/>
      <c r="BV146" s="23"/>
      <c r="BW146" s="23"/>
      <c r="BX146" s="23"/>
      <c r="BY146" s="23"/>
      <c r="BZ146" s="23"/>
      <c r="CA146" s="23"/>
      <c r="CB146" s="23">
        <f t="shared" si="1460"/>
        <v>0</v>
      </c>
      <c r="CC146" s="23">
        <f t="shared" si="1460"/>
        <v>0</v>
      </c>
      <c r="CD146" s="23"/>
      <c r="CE146" s="23"/>
      <c r="CF146" s="23"/>
      <c r="CG146" s="23"/>
      <c r="CH146" s="23"/>
      <c r="CI146" s="23"/>
      <c r="CJ146" s="23"/>
      <c r="CK146" s="23">
        <f t="shared" si="1461"/>
        <v>0</v>
      </c>
      <c r="CL146" s="23">
        <f t="shared" si="1461"/>
        <v>0</v>
      </c>
      <c r="CM146" s="23" t="e">
        <f t="shared" si="1444"/>
        <v>#DIV/0!</v>
      </c>
      <c r="CN146" s="23"/>
      <c r="CO146" s="23"/>
      <c r="CP146" s="23" t="e">
        <f t="shared" si="1469"/>
        <v>#DIV/0!</v>
      </c>
      <c r="CQ146" s="23"/>
      <c r="CR146" s="23"/>
      <c r="CS146" s="23" t="e">
        <f>CR146/CQ146*100</f>
        <v>#DIV/0!</v>
      </c>
      <c r="CT146" s="23">
        <f t="shared" si="1462"/>
        <v>0</v>
      </c>
      <c r="CU146" s="23">
        <f t="shared" si="1462"/>
        <v>0</v>
      </c>
      <c r="CV146" s="23"/>
      <c r="CW146" s="23"/>
      <c r="CX146" s="23"/>
      <c r="CY146" s="23"/>
      <c r="CZ146" s="23"/>
      <c r="DA146" s="23"/>
      <c r="DB146" s="23"/>
      <c r="DC146" s="23">
        <f t="shared" si="1463"/>
        <v>0</v>
      </c>
      <c r="DD146" s="23">
        <f t="shared" si="1463"/>
        <v>0</v>
      </c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>
        <f t="shared" si="1464"/>
        <v>0</v>
      </c>
      <c r="DV146" s="23">
        <f t="shared" si="1464"/>
        <v>0</v>
      </c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>
        <f t="shared" si="1468"/>
        <v>0</v>
      </c>
      <c r="GV146" s="23"/>
      <c r="GW146" s="23"/>
      <c r="GX146" s="23"/>
      <c r="GY146" s="23"/>
      <c r="GZ146" s="23"/>
      <c r="HA146" s="23"/>
      <c r="HB146" s="23"/>
      <c r="HC146" s="23"/>
    </row>
    <row r="147" spans="1:211" s="61" customFormat="1">
      <c r="A147" s="22" t="s">
        <v>171</v>
      </c>
      <c r="B147" s="24">
        <f t="shared" ref="B147:C147" si="1473">B148+B149</f>
        <v>64956.187539999992</v>
      </c>
      <c r="C147" s="24">
        <f t="shared" si="1473"/>
        <v>26156.669469999997</v>
      </c>
      <c r="D147" s="24">
        <f t="shared" si="1341"/>
        <v>40.268172225921866</v>
      </c>
      <c r="E147" s="24">
        <f>E148+E149</f>
        <v>808.34106999999995</v>
      </c>
      <c r="F147" s="24">
        <f>F148+F149</f>
        <v>808.34106999999995</v>
      </c>
      <c r="G147" s="24">
        <f t="shared" ref="G147:G148" si="1474">F147/E147*100</f>
        <v>100</v>
      </c>
      <c r="H147" s="24">
        <f t="shared" ref="H147:I147" si="1475">H148+H149</f>
        <v>800.25765999999999</v>
      </c>
      <c r="I147" s="24">
        <f t="shared" si="1475"/>
        <v>800.25765999999999</v>
      </c>
      <c r="J147" s="24">
        <f t="shared" ref="J147" si="1476">I147/H147*100</f>
        <v>100</v>
      </c>
      <c r="K147" s="24">
        <f t="shared" ref="K147:L147" si="1477">K148+K149</f>
        <v>8.0834100000000007</v>
      </c>
      <c r="L147" s="24">
        <f t="shared" si="1477"/>
        <v>8.0834100000000007</v>
      </c>
      <c r="M147" s="24">
        <f t="shared" ref="M147" si="1478">L147/K147*100</f>
        <v>100</v>
      </c>
      <c r="N147" s="24">
        <f t="shared" ref="N147:O147" si="1479">N148+N149</f>
        <v>654.4</v>
      </c>
      <c r="O147" s="24">
        <f t="shared" si="1479"/>
        <v>654.4</v>
      </c>
      <c r="P147" s="24">
        <f t="shared" ref="P147" si="1480">O147/N147*100</f>
        <v>100</v>
      </c>
      <c r="Q147" s="24">
        <f t="shared" ref="Q147:R147" si="1481">Q148+Q149</f>
        <v>0</v>
      </c>
      <c r="R147" s="24">
        <f t="shared" si="1481"/>
        <v>0</v>
      </c>
      <c r="S147" s="23"/>
      <c r="T147" s="24">
        <f t="shared" ref="T147:U147" si="1482">T148+T149</f>
        <v>13207.040280000001</v>
      </c>
      <c r="U147" s="24">
        <f t="shared" si="1482"/>
        <v>6214.6034999999993</v>
      </c>
      <c r="V147" s="24">
        <f t="shared" ref="V147" si="1483">U147/T147*100</f>
        <v>47.05523242335412</v>
      </c>
      <c r="W147" s="24">
        <f t="shared" ref="W147:X147" si="1484">W148+W149</f>
        <v>9292.3050500000008</v>
      </c>
      <c r="X147" s="24">
        <f t="shared" si="1484"/>
        <v>4372.5157499999996</v>
      </c>
      <c r="Y147" s="24">
        <f t="shared" ref="Y147" si="1485">X147/W147*100</f>
        <v>47.055232544265209</v>
      </c>
      <c r="Z147" s="24">
        <f t="shared" ref="Z147:AA147" si="1486">Z148+Z149</f>
        <v>3914.7352299999998</v>
      </c>
      <c r="AA147" s="24">
        <f t="shared" si="1486"/>
        <v>1842.0877499999999</v>
      </c>
      <c r="AB147" s="24">
        <f t="shared" ref="AB147" si="1487">AA147/Z147*100</f>
        <v>47.055232136350639</v>
      </c>
      <c r="AC147" s="24">
        <f t="shared" ref="AC147:AD147" si="1488">AC148+AC149</f>
        <v>0</v>
      </c>
      <c r="AD147" s="24">
        <f t="shared" si="1488"/>
        <v>0</v>
      </c>
      <c r="AE147" s="24"/>
      <c r="AF147" s="24">
        <f t="shared" ref="AF147:AG147" si="1489">AF148+AF149</f>
        <v>0</v>
      </c>
      <c r="AG147" s="24">
        <f t="shared" si="1489"/>
        <v>0</v>
      </c>
      <c r="AH147" s="24"/>
      <c r="AI147" s="24">
        <f t="shared" ref="AI147:AJ147" si="1490">AI148+AI149</f>
        <v>0</v>
      </c>
      <c r="AJ147" s="24">
        <f t="shared" si="1490"/>
        <v>0</v>
      </c>
      <c r="AK147" s="24"/>
      <c r="AL147" s="24">
        <f t="shared" ref="AL147:AM147" si="1491">AL148+AL149</f>
        <v>0</v>
      </c>
      <c r="AM147" s="24">
        <f t="shared" si="1491"/>
        <v>0</v>
      </c>
      <c r="AN147" s="24"/>
      <c r="AO147" s="24">
        <f t="shared" ref="AO147:AP147" si="1492">AO148+AO149</f>
        <v>0</v>
      </c>
      <c r="AP147" s="24">
        <f t="shared" si="1492"/>
        <v>0</v>
      </c>
      <c r="AQ147" s="23"/>
      <c r="AR147" s="24">
        <f t="shared" ref="AR147:AS147" si="1493">AR148+AR149</f>
        <v>0</v>
      </c>
      <c r="AS147" s="24">
        <f t="shared" si="1493"/>
        <v>0</v>
      </c>
      <c r="AT147" s="23"/>
      <c r="AU147" s="24">
        <f t="shared" ref="AU147:AV147" si="1494">AU148+AU149</f>
        <v>0</v>
      </c>
      <c r="AV147" s="24">
        <f t="shared" si="1494"/>
        <v>0</v>
      </c>
      <c r="AW147" s="23"/>
      <c r="AX147" s="24">
        <f t="shared" ref="AX147:AY147" si="1495">AX148+AX149</f>
        <v>10096.96687</v>
      </c>
      <c r="AY147" s="24">
        <f t="shared" si="1495"/>
        <v>1808.4119799999999</v>
      </c>
      <c r="AZ147" s="24">
        <f t="shared" ref="AZ147" si="1496">AY147/AX147*100</f>
        <v>17.910447793714507</v>
      </c>
      <c r="BA147" s="24">
        <f t="shared" ref="BA147:BB147" si="1497">BA148+BA149</f>
        <v>9895.0274799999988</v>
      </c>
      <c r="BB147" s="24">
        <f t="shared" si="1497"/>
        <v>1772.2437299999999</v>
      </c>
      <c r="BC147" s="24">
        <f t="shared" ref="BC147" si="1498">BB147/BA147*100</f>
        <v>17.910447783819595</v>
      </c>
      <c r="BD147" s="24">
        <f t="shared" ref="BD147:BE147" si="1499">BD148+BD149</f>
        <v>201.93938999999997</v>
      </c>
      <c r="BE147" s="24">
        <f t="shared" si="1499"/>
        <v>36.16825</v>
      </c>
      <c r="BF147" s="24">
        <f t="shared" ref="BF147" si="1500">BE147/BD147*100</f>
        <v>17.91044827856517</v>
      </c>
      <c r="BG147" s="24">
        <f t="shared" ref="BG147:BH147" si="1501">BG148+BG149</f>
        <v>0</v>
      </c>
      <c r="BH147" s="24">
        <f t="shared" si="1501"/>
        <v>0</v>
      </c>
      <c r="BI147" s="24"/>
      <c r="BJ147" s="24">
        <f t="shared" ref="BJ147:BK147" si="1502">BJ148+BJ149</f>
        <v>3559.1929200000004</v>
      </c>
      <c r="BK147" s="24">
        <f t="shared" si="1502"/>
        <v>0</v>
      </c>
      <c r="BL147" s="24">
        <f t="shared" ref="BL147" si="1503">BK147/BJ147*100</f>
        <v>0</v>
      </c>
      <c r="BM147" s="24">
        <f>BM148+BM149</f>
        <v>2846.1909200000005</v>
      </c>
      <c r="BN147" s="24">
        <f t="shared" ref="BN147" si="1504">BN148+BN149</f>
        <v>0</v>
      </c>
      <c r="BO147" s="24">
        <f t="shared" ref="BO147" si="1505">BN147/BM147*100</f>
        <v>0</v>
      </c>
      <c r="BP147" s="24">
        <f t="shared" ref="BP147:BQ147" si="1506">BP148+BP149</f>
        <v>713.00199999999995</v>
      </c>
      <c r="BQ147" s="24">
        <f t="shared" si="1506"/>
        <v>0</v>
      </c>
      <c r="BR147" s="24">
        <f t="shared" ref="BR147" si="1507">BQ147/BP147*100</f>
        <v>0</v>
      </c>
      <c r="BS147" s="24">
        <f t="shared" ref="BS147:BT147" si="1508">BS148+BS149</f>
        <v>0</v>
      </c>
      <c r="BT147" s="24">
        <f t="shared" si="1508"/>
        <v>0</v>
      </c>
      <c r="BU147" s="24"/>
      <c r="BV147" s="24">
        <f t="shared" ref="BV147:BW147" si="1509">BV148+BV149</f>
        <v>0</v>
      </c>
      <c r="BW147" s="24">
        <f t="shared" si="1509"/>
        <v>0</v>
      </c>
      <c r="BX147" s="24"/>
      <c r="BY147" s="24">
        <f t="shared" ref="BY147:BZ147" si="1510">BY148+BY149</f>
        <v>0</v>
      </c>
      <c r="BZ147" s="24">
        <f t="shared" si="1510"/>
        <v>0</v>
      </c>
      <c r="CA147" s="24"/>
      <c r="CB147" s="24">
        <f t="shared" ref="CB147:CC147" si="1511">CB148+CB149</f>
        <v>0</v>
      </c>
      <c r="CC147" s="24">
        <f t="shared" si="1511"/>
        <v>0</v>
      </c>
      <c r="CD147" s="24"/>
      <c r="CE147" s="24">
        <f t="shared" ref="CE147:CF147" si="1512">CE148+CE149</f>
        <v>0</v>
      </c>
      <c r="CF147" s="24">
        <f t="shared" si="1512"/>
        <v>0</v>
      </c>
      <c r="CG147" s="24"/>
      <c r="CH147" s="24">
        <f t="shared" ref="CH147:CI147" si="1513">CH148+CH149</f>
        <v>0</v>
      </c>
      <c r="CI147" s="24">
        <f t="shared" si="1513"/>
        <v>0</v>
      </c>
      <c r="CJ147" s="24"/>
      <c r="CK147" s="24">
        <f t="shared" ref="CK147:CL155" si="1514">CN147+CQ147</f>
        <v>0</v>
      </c>
      <c r="CL147" s="24">
        <f t="shared" si="1514"/>
        <v>0</v>
      </c>
      <c r="CM147" s="24"/>
      <c r="CN147" s="24">
        <f t="shared" ref="CN147" si="1515">CN148+CN149</f>
        <v>0</v>
      </c>
      <c r="CO147" s="24">
        <v>0</v>
      </c>
      <c r="CP147" s="24"/>
      <c r="CQ147" s="24">
        <f t="shared" ref="CQ147:CR147" si="1516">CQ148+CQ149</f>
        <v>0</v>
      </c>
      <c r="CR147" s="24">
        <f t="shared" si="1516"/>
        <v>0</v>
      </c>
      <c r="CS147" s="24"/>
      <c r="CT147" s="24">
        <f t="shared" ref="CT147:CU147" si="1517">CT148+CT149</f>
        <v>0</v>
      </c>
      <c r="CU147" s="24">
        <f t="shared" si="1517"/>
        <v>0</v>
      </c>
      <c r="CV147" s="24"/>
      <c r="CW147" s="24">
        <f t="shared" ref="CW147:CX147" si="1518">CW148+CW149</f>
        <v>0</v>
      </c>
      <c r="CX147" s="24">
        <f t="shared" si="1518"/>
        <v>0</v>
      </c>
      <c r="CY147" s="24"/>
      <c r="CZ147" s="24">
        <f t="shared" ref="CZ147:DA147" si="1519">CZ148+CZ149</f>
        <v>0</v>
      </c>
      <c r="DA147" s="24">
        <f t="shared" si="1519"/>
        <v>0</v>
      </c>
      <c r="DB147" s="24"/>
      <c r="DC147" s="24">
        <f t="shared" ref="DC147:DD147" si="1520">DC148+DC149</f>
        <v>0</v>
      </c>
      <c r="DD147" s="24">
        <f t="shared" si="1520"/>
        <v>0</v>
      </c>
      <c r="DE147" s="24"/>
      <c r="DF147" s="24">
        <f t="shared" ref="DF147:DG147" si="1521">DF148+DF149</f>
        <v>0</v>
      </c>
      <c r="DG147" s="24">
        <f t="shared" si="1521"/>
        <v>0</v>
      </c>
      <c r="DH147" s="24"/>
      <c r="DI147" s="24">
        <f t="shared" ref="DI147:DJ147" si="1522">DI148+DI149</f>
        <v>0</v>
      </c>
      <c r="DJ147" s="24">
        <f t="shared" si="1522"/>
        <v>0</v>
      </c>
      <c r="DK147" s="24"/>
      <c r="DL147" s="24">
        <f t="shared" ref="DL147:DM147" si="1523">DL148+DL149</f>
        <v>0</v>
      </c>
      <c r="DM147" s="24">
        <f t="shared" si="1523"/>
        <v>0</v>
      </c>
      <c r="DN147" s="24"/>
      <c r="DO147" s="24">
        <f t="shared" ref="DO147:DP147" si="1524">DO148+DO149</f>
        <v>8978.9670000000006</v>
      </c>
      <c r="DP147" s="24">
        <f t="shared" si="1524"/>
        <v>699.81299999999999</v>
      </c>
      <c r="DQ147" s="24">
        <f t="shared" ref="DQ147" si="1525">DP147/DO147*100</f>
        <v>7.7939143779011539</v>
      </c>
      <c r="DR147" s="24">
        <f t="shared" ref="DR147:DS147" si="1526">DR148+DR149</f>
        <v>5245.3</v>
      </c>
      <c r="DS147" s="24">
        <f t="shared" si="1526"/>
        <v>3059.7</v>
      </c>
      <c r="DT147" s="24">
        <f t="shared" ref="DT147" si="1527">DS147/DR147*100</f>
        <v>58.332221226621925</v>
      </c>
      <c r="DU147" s="24">
        <f t="shared" ref="DU147:DV147" si="1528">DU148+DU149</f>
        <v>3526.431</v>
      </c>
      <c r="DV147" s="24">
        <f t="shared" si="1528"/>
        <v>1289.7808199999999</v>
      </c>
      <c r="DW147" s="24">
        <f>DV147/DU147*100</f>
        <v>36.574679045187615</v>
      </c>
      <c r="DX147" s="24">
        <f t="shared" ref="DX147:DY147" si="1529">DX148+DX149</f>
        <v>3455.9</v>
      </c>
      <c r="DY147" s="24">
        <f t="shared" si="1529"/>
        <v>1263.7511099999999</v>
      </c>
      <c r="DZ147" s="24">
        <f>DY147/DX147*100</f>
        <v>36.567930495674062</v>
      </c>
      <c r="EA147" s="24">
        <f t="shared" ref="EA147:EB147" si="1530">EA148+EA149</f>
        <v>70.531000000000006</v>
      </c>
      <c r="EB147" s="24">
        <f t="shared" si="1530"/>
        <v>26.029710000000001</v>
      </c>
      <c r="EC147" s="24">
        <f t="shared" ref="EC147" si="1531">EB147/EA147*100</f>
        <v>36.905346585189491</v>
      </c>
      <c r="ED147" s="24">
        <f t="shared" ref="ED147" si="1532">ED148+ED149</f>
        <v>0</v>
      </c>
      <c r="EE147" s="24"/>
      <c r="EF147" s="23"/>
      <c r="EG147" s="24">
        <f>EG148+EG149</f>
        <v>153.06122999999999</v>
      </c>
      <c r="EH147" s="24">
        <f>EH148+EH149</f>
        <v>153.06122999999999</v>
      </c>
      <c r="EI147" s="24">
        <f>EH147/EG147*100</f>
        <v>100</v>
      </c>
      <c r="EJ147" s="24">
        <f t="shared" ref="EJ147:EK147" si="1533">EJ148+EJ149</f>
        <v>150</v>
      </c>
      <c r="EK147" s="24">
        <f t="shared" si="1533"/>
        <v>150</v>
      </c>
      <c r="EL147" s="24">
        <f>EK147/EJ147*100</f>
        <v>100</v>
      </c>
      <c r="EM147" s="24">
        <f t="shared" ref="EM147:EN147" si="1534">EM148+EM149</f>
        <v>3.0612300000000001</v>
      </c>
      <c r="EN147" s="24">
        <f t="shared" si="1534"/>
        <v>3.0612300000000001</v>
      </c>
      <c r="EO147" s="24">
        <f>EN147/EM147*100</f>
        <v>100</v>
      </c>
      <c r="EP147" s="24">
        <f t="shared" ref="EP147:EQ147" si="1535">EP148+EP149</f>
        <v>0</v>
      </c>
      <c r="EQ147" s="24">
        <f t="shared" si="1535"/>
        <v>0</v>
      </c>
      <c r="ER147" s="24"/>
      <c r="ES147" s="24">
        <f t="shared" ref="ES147:ET147" si="1536">ES148+ES149</f>
        <v>0</v>
      </c>
      <c r="ET147" s="24">
        <f t="shared" si="1536"/>
        <v>0</v>
      </c>
      <c r="EU147" s="24"/>
      <c r="EV147" s="24">
        <f t="shared" ref="EV147:EW147" si="1537">EV148+EV149</f>
        <v>0</v>
      </c>
      <c r="EW147" s="24">
        <f t="shared" si="1537"/>
        <v>0</v>
      </c>
      <c r="EX147" s="24"/>
      <c r="EY147" s="24">
        <f t="shared" ref="EY147:EZ147" si="1538">EY148+EY149</f>
        <v>151.12121999999999</v>
      </c>
      <c r="EZ147" s="24">
        <f t="shared" si="1538"/>
        <v>151.12121999999999</v>
      </c>
      <c r="FA147" s="24">
        <f t="shared" ref="FA147:FA148" si="1539">EZ147/EY147*100</f>
        <v>100</v>
      </c>
      <c r="FB147" s="24">
        <f t="shared" ref="FB147:FC147" si="1540">FB148+FB149</f>
        <v>12224.901819999999</v>
      </c>
      <c r="FC147" s="24">
        <f t="shared" si="1540"/>
        <v>6876.9388399999998</v>
      </c>
      <c r="FD147" s="24">
        <f t="shared" ref="FD147:FD148" si="1541">FC147/FB147*100</f>
        <v>56.25353022262555</v>
      </c>
      <c r="FE147" s="24">
        <f t="shared" ref="FE147:FF147" si="1542">FE148+FE149</f>
        <v>0</v>
      </c>
      <c r="FF147" s="24">
        <f t="shared" si="1542"/>
        <v>0</v>
      </c>
      <c r="FG147" s="24"/>
      <c r="FH147" s="24">
        <f t="shared" ref="FH147:FI147" si="1543">FH148+FH149</f>
        <v>0</v>
      </c>
      <c r="FI147" s="24">
        <f t="shared" si="1543"/>
        <v>0</v>
      </c>
      <c r="FJ147" s="24"/>
      <c r="FK147" s="24">
        <f t="shared" ref="FK147:FL147" si="1544">FK148+FK149</f>
        <v>0</v>
      </c>
      <c r="FL147" s="24">
        <f t="shared" si="1544"/>
        <v>0</v>
      </c>
      <c r="FM147" s="24"/>
      <c r="FN147" s="24">
        <f t="shared" ref="FN147:FO147" si="1545">FN148+FN149</f>
        <v>0</v>
      </c>
      <c r="FO147" s="24">
        <f t="shared" si="1545"/>
        <v>0</v>
      </c>
      <c r="FP147" s="24"/>
      <c r="FQ147" s="24">
        <f t="shared" ref="FQ147:FR147" si="1546">FQ148+FQ149</f>
        <v>0</v>
      </c>
      <c r="FR147" s="24">
        <f t="shared" si="1546"/>
        <v>0</v>
      </c>
      <c r="FS147" s="24"/>
      <c r="FT147" s="24">
        <f t="shared" ref="FT147:FU147" si="1547">FT148+FT149</f>
        <v>0</v>
      </c>
      <c r="FU147" s="24">
        <f t="shared" si="1547"/>
        <v>0</v>
      </c>
      <c r="FV147" s="24"/>
      <c r="FW147" s="24">
        <f t="shared" ref="FW147:FX147" si="1548">FW148+FW149</f>
        <v>1153.2529999999999</v>
      </c>
      <c r="FX147" s="24">
        <f t="shared" si="1548"/>
        <v>812.84241999999995</v>
      </c>
      <c r="FY147" s="24"/>
      <c r="FZ147" s="24">
        <f t="shared" ref="FZ147:GA147" si="1549">FZ148+FZ149</f>
        <v>3628.4634500000002</v>
      </c>
      <c r="GA147" s="24">
        <f t="shared" si="1549"/>
        <v>3627.6553899999999</v>
      </c>
      <c r="GB147" s="24">
        <f t="shared" ref="GB147:GB148" si="1550">GA147/FZ147*100</f>
        <v>99.977729967212426</v>
      </c>
      <c r="GC147" s="24">
        <f t="shared" ref="GC147:GD147" si="1551">GC148+GC149</f>
        <v>1568.7476799999999</v>
      </c>
      <c r="GD147" s="24">
        <f t="shared" si="1551"/>
        <v>0</v>
      </c>
      <c r="GE147" s="24">
        <f t="shared" ref="GE147:GE148" si="1552">GD147/GC147*100</f>
        <v>0</v>
      </c>
      <c r="GF147" s="24">
        <f t="shared" ref="GF147:GG147" si="1553">GF148+GF149</f>
        <v>0</v>
      </c>
      <c r="GG147" s="24">
        <f t="shared" si="1553"/>
        <v>0</v>
      </c>
      <c r="GH147" s="24"/>
      <c r="GI147" s="24">
        <f t="shared" ref="GI147:GJ147" si="1554">GI148+GI149</f>
        <v>0</v>
      </c>
      <c r="GJ147" s="24">
        <f t="shared" si="1554"/>
        <v>0</v>
      </c>
      <c r="GK147" s="24"/>
      <c r="GL147" s="24">
        <f t="shared" ref="GL147:GM147" si="1555">GL148+GL149</f>
        <v>0</v>
      </c>
      <c r="GM147" s="24">
        <f t="shared" si="1555"/>
        <v>0</v>
      </c>
      <c r="GN147" s="24"/>
      <c r="GO147" s="24">
        <f t="shared" ref="GO147:GP147" si="1556">GO148+GO149</f>
        <v>0</v>
      </c>
      <c r="GP147" s="24">
        <f t="shared" si="1556"/>
        <v>0</v>
      </c>
      <c r="GQ147" s="24"/>
      <c r="GR147" s="24">
        <f t="shared" ref="GR147:GS147" si="1557">GR148+GR149</f>
        <v>0</v>
      </c>
      <c r="GS147" s="24">
        <f t="shared" si="1557"/>
        <v>0</v>
      </c>
      <c r="GT147" s="24"/>
      <c r="GU147" s="24">
        <f t="shared" ref="GU147:GV147" si="1558">GU148+GU149</f>
        <v>0</v>
      </c>
      <c r="GV147" s="24">
        <f t="shared" si="1558"/>
        <v>0</v>
      </c>
      <c r="GW147" s="24"/>
      <c r="GX147" s="24">
        <f t="shared" ref="GX147:GY147" si="1559">GX148+GX149</f>
        <v>0</v>
      </c>
      <c r="GY147" s="24">
        <f t="shared" si="1559"/>
        <v>0</v>
      </c>
      <c r="GZ147" s="24"/>
      <c r="HA147" s="24">
        <f t="shared" ref="HA147:HB147" si="1560">HA148+HA149</f>
        <v>0</v>
      </c>
      <c r="HB147" s="24">
        <f t="shared" si="1560"/>
        <v>0</v>
      </c>
      <c r="HC147" s="24"/>
    </row>
    <row r="148" spans="1:211">
      <c r="A148" s="20" t="s">
        <v>172</v>
      </c>
      <c r="B148" s="23">
        <f t="shared" ref="B148" si="1561">E148+N148+Q148+T148+AC148+AL148+AO148+AX148+BG148+BJ148+BS148+CB148+CK148+CT148+DC148+DL148+DO148+DR148+DU148+ED148+EG148+EP148+ES148+EV148+EY148+FB148+FE148+FH148+FK148+FN148+FQ148+FT148+FW148+FZ148+GC148+GF148+GI148+GL148+GO148+GU148+GR148</f>
        <v>42321.060749999997</v>
      </c>
      <c r="C148" s="23">
        <f t="shared" ref="C148" si="1562">F148+O148+R148+U148+AD148+AM148+AP148+AY148+BH148+BK148+BT148+CC148+CL148+CU148+DD148+DM148+DP148+DS148+DV148+EE148+EH148+EQ148+ET148+EW148+EZ148+FC148+FF148+FI148+FL148+FO148+FR148+FU148+FX148+GA148+GD148+GG148+GJ148+GM148+GP148+GV148+GS148</f>
        <v>23648.444489999998</v>
      </c>
      <c r="D148" s="23">
        <f t="shared" si="1341"/>
        <v>55.878666722690781</v>
      </c>
      <c r="E148" s="23">
        <f>H148+K148</f>
        <v>808.34106999999995</v>
      </c>
      <c r="F148" s="23">
        <f>I148+L148</f>
        <v>808.34106999999995</v>
      </c>
      <c r="G148" s="23">
        <f t="shared" si="1474"/>
        <v>100</v>
      </c>
      <c r="H148" s="23">
        <v>800.25765999999999</v>
      </c>
      <c r="I148" s="23">
        <v>800.25765999999999</v>
      </c>
      <c r="J148" s="23">
        <f>I148/H148*100</f>
        <v>100</v>
      </c>
      <c r="K148" s="23">
        <v>8.0834100000000007</v>
      </c>
      <c r="L148" s="23">
        <v>8.0834100000000007</v>
      </c>
      <c r="M148" s="23">
        <f>L148/K148*100</f>
        <v>100</v>
      </c>
      <c r="N148" s="23">
        <v>654.4</v>
      </c>
      <c r="O148" s="23">
        <v>654.4</v>
      </c>
      <c r="P148" s="23">
        <f>O148/N148*100</f>
        <v>100</v>
      </c>
      <c r="Q148" s="23"/>
      <c r="R148" s="23"/>
      <c r="S148" s="23"/>
      <c r="T148" s="23">
        <f>W148+Z148</f>
        <v>13207.040280000001</v>
      </c>
      <c r="U148" s="23">
        <f>X148+AA148</f>
        <v>6214.6034999999993</v>
      </c>
      <c r="V148" s="23">
        <f>U148/T148*100</f>
        <v>47.05523242335412</v>
      </c>
      <c r="W148" s="23">
        <v>9292.3050500000008</v>
      </c>
      <c r="X148" s="23">
        <v>4372.5157499999996</v>
      </c>
      <c r="Y148" s="23">
        <f>X148/W148*100</f>
        <v>47.055232544265209</v>
      </c>
      <c r="Z148" s="23">
        <v>3914.7352299999998</v>
      </c>
      <c r="AA148" s="23">
        <v>1842.0877499999999</v>
      </c>
      <c r="AB148" s="23">
        <f>AA148/Z148*100</f>
        <v>47.055232136350639</v>
      </c>
      <c r="AC148" s="23">
        <f>AF148+AI148</f>
        <v>0</v>
      </c>
      <c r="AD148" s="23">
        <f>AG148+AJ148</f>
        <v>0</v>
      </c>
      <c r="AE148" s="23"/>
      <c r="AF148" s="23">
        <v>0</v>
      </c>
      <c r="AG148" s="23"/>
      <c r="AH148" s="23"/>
      <c r="AI148" s="23">
        <v>0</v>
      </c>
      <c r="AJ148" s="23"/>
      <c r="AK148" s="23"/>
      <c r="AL148" s="23"/>
      <c r="AM148" s="23"/>
      <c r="AN148" s="23"/>
      <c r="AO148" s="23">
        <f>AR148+AU148</f>
        <v>0</v>
      </c>
      <c r="AP148" s="23">
        <f>AS148+AV148</f>
        <v>0</v>
      </c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>
        <f>BM148+BP148</f>
        <v>0</v>
      </c>
      <c r="BK148" s="23"/>
      <c r="BL148" s="23"/>
      <c r="BN148" s="23"/>
      <c r="BO148" s="23"/>
      <c r="BP148" s="23"/>
      <c r="BQ148" s="23"/>
      <c r="BR148" s="23"/>
      <c r="BS148" s="23">
        <f>BV148+BY148</f>
        <v>0</v>
      </c>
      <c r="BT148" s="23">
        <f>BW148+BZ148</f>
        <v>0</v>
      </c>
      <c r="BU148" s="23"/>
      <c r="BV148" s="23"/>
      <c r="BW148" s="23"/>
      <c r="BX148" s="23"/>
      <c r="BY148" s="23"/>
      <c r="BZ148" s="23"/>
      <c r="CA148" s="23"/>
      <c r="CB148" s="23">
        <f>CE148+CH148</f>
        <v>0</v>
      </c>
      <c r="CC148" s="23">
        <f>CF148+CI148</f>
        <v>0</v>
      </c>
      <c r="CD148" s="23"/>
      <c r="CE148" s="23"/>
      <c r="CF148" s="23"/>
      <c r="CG148" s="23"/>
      <c r="CH148" s="23"/>
      <c r="CI148" s="23"/>
      <c r="CJ148" s="23"/>
      <c r="CK148" s="23">
        <f t="shared" si="1514"/>
        <v>0</v>
      </c>
      <c r="CL148" s="23">
        <f t="shared" si="1514"/>
        <v>0</v>
      </c>
      <c r="CM148" s="23"/>
      <c r="CN148" s="23"/>
      <c r="CO148" s="23"/>
      <c r="CP148" s="23"/>
      <c r="CQ148" s="23"/>
      <c r="CR148" s="23"/>
      <c r="CS148" s="23"/>
      <c r="CT148" s="23">
        <f>CW148+CZ148</f>
        <v>0</v>
      </c>
      <c r="CU148" s="23">
        <f>CX148+DA148</f>
        <v>0</v>
      </c>
      <c r="CV148" s="23"/>
      <c r="CW148" s="23"/>
      <c r="CX148" s="23"/>
      <c r="CY148" s="23"/>
      <c r="CZ148" s="23"/>
      <c r="DA148" s="23"/>
      <c r="DB148" s="23"/>
      <c r="DC148" s="23">
        <f>DF148+DI148</f>
        <v>0</v>
      </c>
      <c r="DD148" s="23">
        <f>DG148+DJ148</f>
        <v>0</v>
      </c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>
        <v>5245.3</v>
      </c>
      <c r="DS148" s="23">
        <v>3059.7</v>
      </c>
      <c r="DT148" s="23">
        <f>DS148/DR148*100</f>
        <v>58.332221226621925</v>
      </c>
      <c r="DU148" s="23">
        <f>DX148+EA148</f>
        <v>3526.431</v>
      </c>
      <c r="DV148" s="23">
        <f>DY148+EB148</f>
        <v>1289.7808199999999</v>
      </c>
      <c r="DW148" s="23">
        <f>DV148/DU148*100</f>
        <v>36.574679045187615</v>
      </c>
      <c r="DX148" s="23">
        <v>3455.9</v>
      </c>
      <c r="DY148" s="23">
        <v>1263.7511099999999</v>
      </c>
      <c r="DZ148" s="23">
        <f>DY148/DX148*100</f>
        <v>36.567930495674062</v>
      </c>
      <c r="EA148" s="23">
        <v>70.531000000000006</v>
      </c>
      <c r="EB148" s="23">
        <v>26.029710000000001</v>
      </c>
      <c r="EC148" s="23">
        <f>EB148/EA148*100</f>
        <v>36.905346585189491</v>
      </c>
      <c r="ED148" s="23"/>
      <c r="EE148" s="23"/>
      <c r="EF148" s="23"/>
      <c r="EG148" s="23">
        <f>EJ148+EM148</f>
        <v>153.06122999999999</v>
      </c>
      <c r="EH148" s="23">
        <f>EK148+EN148</f>
        <v>153.06122999999999</v>
      </c>
      <c r="EI148" s="23">
        <f>EH148/EG148*100</f>
        <v>100</v>
      </c>
      <c r="EJ148" s="23">
        <v>150</v>
      </c>
      <c r="EK148" s="23">
        <v>150</v>
      </c>
      <c r="EL148" s="23">
        <f>EK148/EJ148*100</f>
        <v>100</v>
      </c>
      <c r="EM148" s="23">
        <v>3.0612300000000001</v>
      </c>
      <c r="EN148" s="23">
        <v>3.0612300000000001</v>
      </c>
      <c r="EO148" s="23">
        <f>EN148/EM148*100</f>
        <v>100</v>
      </c>
      <c r="EP148" s="23"/>
      <c r="EQ148" s="23"/>
      <c r="ER148" s="23"/>
      <c r="ES148" s="23"/>
      <c r="ET148" s="23"/>
      <c r="EU148" s="23"/>
      <c r="EV148" s="23"/>
      <c r="EW148" s="23"/>
      <c r="EX148" s="23"/>
      <c r="EY148" s="23">
        <v>151.12121999999999</v>
      </c>
      <c r="EZ148" s="23">
        <v>151.12121999999999</v>
      </c>
      <c r="FA148" s="23">
        <f t="shared" si="1539"/>
        <v>100</v>
      </c>
      <c r="FB148" s="23">
        <v>12224.901819999999</v>
      </c>
      <c r="FC148" s="23">
        <v>6876.9388399999998</v>
      </c>
      <c r="FD148" s="23">
        <f t="shared" si="1541"/>
        <v>56.25353022262555</v>
      </c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>
        <v>1153.2529999999999</v>
      </c>
      <c r="FX148" s="23">
        <v>812.84241999999995</v>
      </c>
      <c r="FY148" s="23"/>
      <c r="FZ148" s="23">
        <v>3628.4634500000002</v>
      </c>
      <c r="GA148" s="23">
        <v>3627.6553899999999</v>
      </c>
      <c r="GB148" s="23">
        <f t="shared" si="1550"/>
        <v>99.977729967212426</v>
      </c>
      <c r="GC148" s="23">
        <v>1568.7476799999999</v>
      </c>
      <c r="GD148" s="23">
        <v>0</v>
      </c>
      <c r="GE148" s="23">
        <f t="shared" si="1552"/>
        <v>0</v>
      </c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>
        <f>GX148+HA148</f>
        <v>0</v>
      </c>
      <c r="GV148" s="23"/>
      <c r="GW148" s="23"/>
      <c r="GX148" s="23"/>
      <c r="GY148" s="23"/>
      <c r="GZ148" s="23"/>
      <c r="HA148" s="23"/>
      <c r="HB148" s="23"/>
      <c r="HC148" s="23"/>
    </row>
    <row r="149" spans="1:211" s="61" customFormat="1">
      <c r="A149" s="22" t="s">
        <v>192</v>
      </c>
      <c r="B149" s="24">
        <f>SUM(B150:B157)</f>
        <v>22635.126789999995</v>
      </c>
      <c r="C149" s="24">
        <f t="shared" ref="B149:C149" si="1563">SUM(C150:C157)</f>
        <v>2508.22498</v>
      </c>
      <c r="D149" s="24">
        <f t="shared" si="1341"/>
        <v>11.081117429870604</v>
      </c>
      <c r="E149" s="24">
        <f>SUM(E150:E157)</f>
        <v>0</v>
      </c>
      <c r="F149" s="24">
        <f>SUM(F150:F157)</f>
        <v>0</v>
      </c>
      <c r="G149" s="23"/>
      <c r="H149" s="24">
        <f>SUM(H150:H157)</f>
        <v>0</v>
      </c>
      <c r="I149" s="24">
        <f>SUM(I150:I157)</f>
        <v>0</v>
      </c>
      <c r="J149" s="23"/>
      <c r="K149" s="24">
        <f>SUM(K150:K157)</f>
        <v>0</v>
      </c>
      <c r="L149" s="24">
        <f>SUM(L150:L157)</f>
        <v>0</v>
      </c>
      <c r="M149" s="23"/>
      <c r="N149" s="24">
        <f>SUM(N150:N157)</f>
        <v>0</v>
      </c>
      <c r="O149" s="24">
        <f>SUM(O150:O157)</f>
        <v>0</v>
      </c>
      <c r="P149" s="23"/>
      <c r="Q149" s="24">
        <f>SUM(Q150:Q157)</f>
        <v>0</v>
      </c>
      <c r="R149" s="24">
        <f>SUM(R150:R157)</f>
        <v>0</v>
      </c>
      <c r="S149" s="23"/>
      <c r="T149" s="24">
        <f>SUM(T150:T157)</f>
        <v>0</v>
      </c>
      <c r="U149" s="24">
        <f>SUM(U150:U157)</f>
        <v>0</v>
      </c>
      <c r="V149" s="23"/>
      <c r="W149" s="24">
        <f>SUM(W150:W157)</f>
        <v>0</v>
      </c>
      <c r="X149" s="24">
        <f>SUM(X150:X157)</f>
        <v>0</v>
      </c>
      <c r="Y149" s="23"/>
      <c r="Z149" s="24">
        <f>SUM(Z150:Z157)</f>
        <v>0</v>
      </c>
      <c r="AA149" s="24">
        <f>SUM(AA150:AA157)</f>
        <v>0</v>
      </c>
      <c r="AB149" s="23"/>
      <c r="AC149" s="24">
        <f>SUM(AC150:AC157)</f>
        <v>0</v>
      </c>
      <c r="AD149" s="24">
        <f>SUM(AD150:AD157)</f>
        <v>0</v>
      </c>
      <c r="AE149" s="23"/>
      <c r="AF149" s="24">
        <f>SUM(AF150:AF157)</f>
        <v>0</v>
      </c>
      <c r="AG149" s="24">
        <f>SUM(AG150:AG157)</f>
        <v>0</v>
      </c>
      <c r="AH149" s="23"/>
      <c r="AI149" s="24">
        <f>SUM(AI150:AI157)</f>
        <v>0</v>
      </c>
      <c r="AJ149" s="24">
        <f>SUM(AJ150:AJ157)</f>
        <v>0</v>
      </c>
      <c r="AK149" s="23"/>
      <c r="AL149" s="24">
        <f t="shared" ref="AL149:AM149" si="1564">SUM(AL150:AL157)</f>
        <v>0</v>
      </c>
      <c r="AM149" s="24">
        <f t="shared" si="1564"/>
        <v>0</v>
      </c>
      <c r="AN149" s="24"/>
      <c r="AO149" s="24">
        <f t="shared" ref="AO149:AP149" si="1565">SUM(AO150:AO157)</f>
        <v>0</v>
      </c>
      <c r="AP149" s="24">
        <f t="shared" si="1565"/>
        <v>0</v>
      </c>
      <c r="AQ149" s="23"/>
      <c r="AR149" s="24">
        <f t="shared" ref="AR149:AS149" si="1566">SUM(AR150:AR157)</f>
        <v>0</v>
      </c>
      <c r="AS149" s="24">
        <f t="shared" si="1566"/>
        <v>0</v>
      </c>
      <c r="AT149" s="23"/>
      <c r="AU149" s="24">
        <f t="shared" ref="AU149:AV149" si="1567">SUM(AU150:AU157)</f>
        <v>0</v>
      </c>
      <c r="AV149" s="24">
        <f t="shared" si="1567"/>
        <v>0</v>
      </c>
      <c r="AW149" s="23"/>
      <c r="AX149" s="24">
        <f>SUM(AX150:AX157)</f>
        <v>10096.96687</v>
      </c>
      <c r="AY149" s="24">
        <f>SUM(AY150:AY157)</f>
        <v>1808.4119799999999</v>
      </c>
      <c r="AZ149" s="24">
        <f t="shared" ref="AZ149:AZ152" si="1568">AY149/AX149*100</f>
        <v>17.910447793714507</v>
      </c>
      <c r="BA149" s="24">
        <f>SUM(BA150:BA157)</f>
        <v>9895.0274799999988</v>
      </c>
      <c r="BB149" s="24">
        <f>SUM(BB150:BB157)</f>
        <v>1772.2437299999999</v>
      </c>
      <c r="BC149" s="24">
        <f t="shared" ref="BC149:BC152" si="1569">BB149/BA149*100</f>
        <v>17.910447783819595</v>
      </c>
      <c r="BD149" s="24">
        <f>SUM(BD150:BD157)</f>
        <v>201.93938999999997</v>
      </c>
      <c r="BE149" s="24">
        <f>SUM(BE150:BE157)</f>
        <v>36.16825</v>
      </c>
      <c r="BF149" s="24">
        <f t="shared" ref="BF149" si="1570">BE149/BD149*100</f>
        <v>17.91044827856517</v>
      </c>
      <c r="BG149" s="24">
        <f t="shared" ref="BG149:BH149" si="1571">SUM(BG150:BG157)</f>
        <v>0</v>
      </c>
      <c r="BH149" s="24">
        <f t="shared" si="1571"/>
        <v>0</v>
      </c>
      <c r="BI149" s="24"/>
      <c r="BJ149" s="24">
        <f>SUM(BJ150:BJ157)</f>
        <v>3559.1929200000004</v>
      </c>
      <c r="BK149" s="24">
        <f>SUM(BK150:BK157)</f>
        <v>0</v>
      </c>
      <c r="BL149" s="24">
        <f t="shared" ref="BL149" si="1572">BK149/BJ149*100</f>
        <v>0</v>
      </c>
      <c r="BM149" s="24">
        <f>SUM(BM150:BM157)</f>
        <v>2846.1909200000005</v>
      </c>
      <c r="BN149" s="24">
        <f>SUM(BN150:BN157)</f>
        <v>0</v>
      </c>
      <c r="BO149" s="24">
        <f t="shared" ref="BO149" si="1573">BN149/BM149*100</f>
        <v>0</v>
      </c>
      <c r="BP149" s="24">
        <f>SUM(BP150:BP157)</f>
        <v>713.00199999999995</v>
      </c>
      <c r="BQ149" s="24">
        <f>SUM(BQ150:BQ157)</f>
        <v>0</v>
      </c>
      <c r="BR149" s="24">
        <f t="shared" ref="BR149" si="1574">BQ149/BP149*100</f>
        <v>0</v>
      </c>
      <c r="BS149" s="24">
        <f>SUM(BS150:BS157)</f>
        <v>0</v>
      </c>
      <c r="BT149" s="24">
        <f>SUM(BT150:BT157)</f>
        <v>0</v>
      </c>
      <c r="BU149" s="24"/>
      <c r="BV149" s="24">
        <f>SUM(BV150:BV157)</f>
        <v>0</v>
      </c>
      <c r="BW149" s="24">
        <f>SUM(BW150:BW157)</f>
        <v>0</v>
      </c>
      <c r="BX149" s="24"/>
      <c r="BY149" s="24">
        <f>SUM(BY150:BY157)</f>
        <v>0</v>
      </c>
      <c r="BZ149" s="24">
        <f>SUM(BZ150:BZ157)</f>
        <v>0</v>
      </c>
      <c r="CA149" s="24"/>
      <c r="CB149" s="24">
        <f>SUM(CB150:CB157)</f>
        <v>0</v>
      </c>
      <c r="CC149" s="24">
        <f>SUM(CC150:CC157)</f>
        <v>0</v>
      </c>
      <c r="CD149" s="24"/>
      <c r="CE149" s="24">
        <f>SUM(CE150:CE157)</f>
        <v>0</v>
      </c>
      <c r="CF149" s="24">
        <f>SUM(CF150:CF157)</f>
        <v>0</v>
      </c>
      <c r="CG149" s="24"/>
      <c r="CH149" s="24">
        <f>SUM(CH150:CH157)</f>
        <v>0</v>
      </c>
      <c r="CI149" s="24">
        <f>SUM(CI150:CI157)</f>
        <v>0</v>
      </c>
      <c r="CJ149" s="24"/>
      <c r="CK149" s="24">
        <f>SUM(CK150:CK157)</f>
        <v>0</v>
      </c>
      <c r="CL149" s="24">
        <f>SUM(CL150:CL157)</f>
        <v>0</v>
      </c>
      <c r="CM149" s="24"/>
      <c r="CN149" s="24">
        <f t="shared" ref="CN149" si="1575">SUM(CN150:CN157)</f>
        <v>0</v>
      </c>
      <c r="CO149" s="24">
        <v>0</v>
      </c>
      <c r="CP149" s="24"/>
      <c r="CQ149" s="24">
        <f t="shared" ref="CQ149:CR149" si="1576">SUM(CQ150:CQ157)</f>
        <v>0</v>
      </c>
      <c r="CR149" s="24">
        <f t="shared" si="1576"/>
        <v>0</v>
      </c>
      <c r="CS149" s="24"/>
      <c r="CT149" s="24">
        <f t="shared" ref="CT149:CU149" si="1577">SUM(CT150:CT157)</f>
        <v>0</v>
      </c>
      <c r="CU149" s="24">
        <f t="shared" si="1577"/>
        <v>0</v>
      </c>
      <c r="CV149" s="24"/>
      <c r="CW149" s="24">
        <f t="shared" ref="CW149:CX149" si="1578">SUM(CW150:CW157)</f>
        <v>0</v>
      </c>
      <c r="CX149" s="24">
        <f t="shared" si="1578"/>
        <v>0</v>
      </c>
      <c r="CY149" s="24"/>
      <c r="CZ149" s="24">
        <f t="shared" ref="CZ149:DA149" si="1579">SUM(CZ150:CZ157)</f>
        <v>0</v>
      </c>
      <c r="DA149" s="24">
        <f t="shared" si="1579"/>
        <v>0</v>
      </c>
      <c r="DB149" s="24"/>
      <c r="DC149" s="24">
        <f t="shared" ref="DC149:DD149" si="1580">SUM(DC150:DC157)</f>
        <v>0</v>
      </c>
      <c r="DD149" s="24">
        <f t="shared" si="1580"/>
        <v>0</v>
      </c>
      <c r="DE149" s="24"/>
      <c r="DF149" s="24">
        <f t="shared" ref="DF149:DG149" si="1581">SUM(DF150:DF157)</f>
        <v>0</v>
      </c>
      <c r="DG149" s="24">
        <f t="shared" si="1581"/>
        <v>0</v>
      </c>
      <c r="DH149" s="24"/>
      <c r="DI149" s="24">
        <f t="shared" ref="DI149:DJ149" si="1582">SUM(DI150:DI157)</f>
        <v>0</v>
      </c>
      <c r="DJ149" s="24">
        <f t="shared" si="1582"/>
        <v>0</v>
      </c>
      <c r="DK149" s="24"/>
      <c r="DL149" s="24">
        <f t="shared" ref="DL149:DM149" si="1583">SUM(DL150:DL157)</f>
        <v>0</v>
      </c>
      <c r="DM149" s="24">
        <f t="shared" si="1583"/>
        <v>0</v>
      </c>
      <c r="DN149" s="24"/>
      <c r="DO149" s="24">
        <f>SUM(DO150:DO157)</f>
        <v>8978.9670000000006</v>
      </c>
      <c r="DP149" s="24">
        <f>SUM(DP150:DP157)</f>
        <v>699.81299999999999</v>
      </c>
      <c r="DQ149" s="24">
        <f t="shared" ref="DQ149" si="1584">DP149/DO149*100</f>
        <v>7.7939143779011539</v>
      </c>
      <c r="DR149" s="24">
        <f>SUM(DR150:DR157)</f>
        <v>0</v>
      </c>
      <c r="DS149" s="24">
        <f>SUM(DS150:DS157)</f>
        <v>0</v>
      </c>
      <c r="DT149" s="24"/>
      <c r="DU149" s="24">
        <f>SUM(DU150:DU157)</f>
        <v>0</v>
      </c>
      <c r="DV149" s="24">
        <f>SUM(DV150:DV157)</f>
        <v>0</v>
      </c>
      <c r="DW149" s="24"/>
      <c r="DX149" s="24">
        <f>SUM(DX150:DX157)</f>
        <v>0</v>
      </c>
      <c r="DY149" s="24">
        <f>SUM(DY150:DY157)</f>
        <v>0</v>
      </c>
      <c r="DZ149" s="24"/>
      <c r="EA149" s="24">
        <f>SUM(EA150:EA157)</f>
        <v>0</v>
      </c>
      <c r="EB149" s="24">
        <f>SUM(EB150:EB157)</f>
        <v>0</v>
      </c>
      <c r="EC149" s="24"/>
      <c r="ED149" s="24">
        <f t="shared" ref="ED149" si="1585">ED150+ED151</f>
        <v>0</v>
      </c>
      <c r="EE149" s="24"/>
      <c r="EF149" s="23"/>
      <c r="EG149" s="24">
        <f>SUM(EG150:EG157)</f>
        <v>0</v>
      </c>
      <c r="EH149" s="24">
        <f>SUM(EH150:EH157)</f>
        <v>0</v>
      </c>
      <c r="EI149" s="24"/>
      <c r="EJ149" s="24">
        <f>SUM(EJ150:EJ157)</f>
        <v>0</v>
      </c>
      <c r="EK149" s="24">
        <f>SUM(EK150:EK157)</f>
        <v>0</v>
      </c>
      <c r="EL149" s="24"/>
      <c r="EM149" s="24">
        <f>SUM(EM150:EM157)</f>
        <v>0</v>
      </c>
      <c r="EN149" s="24">
        <f>SUM(EN150:EN157)</f>
        <v>0</v>
      </c>
      <c r="EO149" s="24"/>
      <c r="EP149" s="24">
        <f t="shared" ref="EP149:EQ149" si="1586">SUM(EP150:EP157)</f>
        <v>0</v>
      </c>
      <c r="EQ149" s="24">
        <f t="shared" si="1586"/>
        <v>0</v>
      </c>
      <c r="ER149" s="24"/>
      <c r="ES149" s="24">
        <f t="shared" ref="ES149:ET149" si="1587">SUM(ES150:ES157)</f>
        <v>0</v>
      </c>
      <c r="ET149" s="24">
        <f t="shared" si="1587"/>
        <v>0</v>
      </c>
      <c r="EU149" s="24"/>
      <c r="EV149" s="24">
        <f t="shared" ref="EV149:EW149" si="1588">SUM(EV150:EV157)</f>
        <v>0</v>
      </c>
      <c r="EW149" s="24">
        <f t="shared" si="1588"/>
        <v>0</v>
      </c>
      <c r="EX149" s="24"/>
      <c r="EY149" s="24">
        <f>SUM(EY150:EY157)</f>
        <v>0</v>
      </c>
      <c r="EZ149" s="24">
        <f>SUM(EZ150:EZ157)</f>
        <v>0</v>
      </c>
      <c r="FA149" s="24"/>
      <c r="FB149" s="24">
        <f t="shared" ref="FB149:FC149" si="1589">SUM(FB150:FB157)</f>
        <v>0</v>
      </c>
      <c r="FC149" s="24">
        <f t="shared" si="1589"/>
        <v>0</v>
      </c>
      <c r="FD149" s="24"/>
      <c r="FE149" s="24">
        <f t="shared" ref="FE149:FF149" si="1590">SUM(FE150:FE157)</f>
        <v>0</v>
      </c>
      <c r="FF149" s="24">
        <f t="shared" si="1590"/>
        <v>0</v>
      </c>
      <c r="FG149" s="24"/>
      <c r="FH149" s="24">
        <f t="shared" ref="FH149:FI149" si="1591">SUM(FH150:FH157)</f>
        <v>0</v>
      </c>
      <c r="FI149" s="24">
        <f t="shared" si="1591"/>
        <v>0</v>
      </c>
      <c r="FJ149" s="24"/>
      <c r="FK149" s="24">
        <f t="shared" ref="FK149:FL149" si="1592">SUM(FK150:FK157)</f>
        <v>0</v>
      </c>
      <c r="FL149" s="24">
        <f t="shared" si="1592"/>
        <v>0</v>
      </c>
      <c r="FM149" s="24"/>
      <c r="FN149" s="24">
        <f t="shared" ref="FN149:FO149" si="1593">SUM(FN150:FN157)</f>
        <v>0</v>
      </c>
      <c r="FO149" s="24">
        <f t="shared" si="1593"/>
        <v>0</v>
      </c>
      <c r="FP149" s="24"/>
      <c r="FQ149" s="24">
        <f t="shared" ref="FQ149:FR149" si="1594">SUM(FQ150:FQ157)</f>
        <v>0</v>
      </c>
      <c r="FR149" s="24">
        <f t="shared" si="1594"/>
        <v>0</v>
      </c>
      <c r="FS149" s="24"/>
      <c r="FT149" s="24">
        <f t="shared" ref="FT149:FU149" si="1595">SUM(FT150:FT157)</f>
        <v>0</v>
      </c>
      <c r="FU149" s="24">
        <f t="shared" si="1595"/>
        <v>0</v>
      </c>
      <c r="FV149" s="24"/>
      <c r="FW149" s="24">
        <f t="shared" ref="FW149:FX149" si="1596">SUM(FW150:FW157)</f>
        <v>0</v>
      </c>
      <c r="FX149" s="24">
        <f t="shared" si="1596"/>
        <v>0</v>
      </c>
      <c r="FY149" s="24"/>
      <c r="FZ149" s="24">
        <f t="shared" ref="FZ149:GA149" si="1597">SUM(FZ150:FZ157)</f>
        <v>0</v>
      </c>
      <c r="GA149" s="24">
        <f t="shared" si="1597"/>
        <v>0</v>
      </c>
      <c r="GB149" s="24"/>
      <c r="GC149" s="24">
        <f t="shared" ref="GC149:GD149" si="1598">SUM(GC150:GC157)</f>
        <v>0</v>
      </c>
      <c r="GD149" s="24">
        <f t="shared" si="1598"/>
        <v>0</v>
      </c>
      <c r="GE149" s="24"/>
      <c r="GF149" s="24">
        <f t="shared" ref="GF149:GG149" si="1599">SUM(GF150:GF157)</f>
        <v>0</v>
      </c>
      <c r="GG149" s="24">
        <f t="shared" si="1599"/>
        <v>0</v>
      </c>
      <c r="GH149" s="24"/>
      <c r="GI149" s="24">
        <f t="shared" ref="GI149:GJ149" si="1600">SUM(GI150:GI157)</f>
        <v>0</v>
      </c>
      <c r="GJ149" s="24">
        <f t="shared" si="1600"/>
        <v>0</v>
      </c>
      <c r="GK149" s="24"/>
      <c r="GL149" s="24">
        <f t="shared" ref="GL149:GM149" si="1601">SUM(GL150:GL157)</f>
        <v>0</v>
      </c>
      <c r="GM149" s="24">
        <f t="shared" si="1601"/>
        <v>0</v>
      </c>
      <c r="GN149" s="24"/>
      <c r="GO149" s="24">
        <f t="shared" ref="GO149:GP149" si="1602">SUM(GO150:GO157)</f>
        <v>0</v>
      </c>
      <c r="GP149" s="24">
        <f t="shared" si="1602"/>
        <v>0</v>
      </c>
      <c r="GQ149" s="24"/>
      <c r="GR149" s="24">
        <f t="shared" ref="GR149:GS149" si="1603">SUM(GR150:GR157)</f>
        <v>0</v>
      </c>
      <c r="GS149" s="24">
        <f t="shared" si="1603"/>
        <v>0</v>
      </c>
      <c r="GT149" s="24"/>
      <c r="GU149" s="24">
        <f t="shared" ref="GU149:GV149" si="1604">SUM(GU150:GU157)</f>
        <v>0</v>
      </c>
      <c r="GV149" s="24">
        <f t="shared" si="1604"/>
        <v>0</v>
      </c>
      <c r="GW149" s="24"/>
      <c r="GX149" s="24">
        <f t="shared" ref="GX149:GY149" si="1605">GX150+GX151</f>
        <v>0</v>
      </c>
      <c r="GY149" s="24">
        <f t="shared" si="1605"/>
        <v>0</v>
      </c>
      <c r="GZ149" s="24"/>
      <c r="HA149" s="24">
        <f t="shared" ref="HA149:HB149" si="1606">HA150+HA151</f>
        <v>0</v>
      </c>
      <c r="HB149" s="24">
        <f t="shared" si="1606"/>
        <v>0</v>
      </c>
      <c r="HC149" s="24"/>
    </row>
    <row r="150" spans="1:211">
      <c r="A150" s="20" t="s">
        <v>36</v>
      </c>
      <c r="B150" s="23">
        <f t="shared" ref="B150:B157" si="1607">E150+N150+Q150+T150+AC150+AL150+AO150+AX150+BG150+BJ150+BS150+CB150+CK150+CT150+DC150+DL150+DO150+DR150+DU150+ED150+EG150+EP150+ES150+EV150+EY150+FB150+FE150+FH150+FK150+FN150+FQ150+FT150+FW150+FZ150+GC150+GF150+GI150+GL150+GO150+GU150+GR150</f>
        <v>12630.833909999999</v>
      </c>
      <c r="C150" s="23">
        <f t="shared" ref="C150:C157" si="1608">F150+O150+R150+U150+AD150+AM150+AP150+AY150+BH150+BK150+BT150+CC150+CL150+CU150+DD150+DM150+DP150+DS150+DV150+EE150+EH150+EQ150+ET150+EW150+EZ150+FC150+FF150+FI150+FL150+FO150+FR150+FU150+FX150+GA150+GD150+GG150+GJ150+GM150+GP150+GV150+GS150</f>
        <v>0</v>
      </c>
      <c r="D150" s="23"/>
      <c r="E150" s="23">
        <f t="shared" ref="E150:F157" si="1609">H150+K150</f>
        <v>0</v>
      </c>
      <c r="F150" s="23">
        <f t="shared" si="1609"/>
        <v>0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>
        <f t="shared" ref="T150:U157" si="1610">W150+Z150</f>
        <v>0</v>
      </c>
      <c r="U150" s="23">
        <f t="shared" si="1610"/>
        <v>0</v>
      </c>
      <c r="V150" s="23"/>
      <c r="W150" s="23"/>
      <c r="X150" s="23"/>
      <c r="Y150" s="23"/>
      <c r="Z150" s="23"/>
      <c r="AA150" s="23"/>
      <c r="AB150" s="23"/>
      <c r="AC150" s="23">
        <f t="shared" ref="AC150:AD157" si="1611">AF150+AI150</f>
        <v>0</v>
      </c>
      <c r="AD150" s="23">
        <f t="shared" si="1611"/>
        <v>0</v>
      </c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>
        <f t="shared" ref="AO150:AP156" si="1612">AR150+AU150</f>
        <v>0</v>
      </c>
      <c r="AP150" s="23">
        <f t="shared" si="1612"/>
        <v>0</v>
      </c>
      <c r="AQ150" s="23"/>
      <c r="AR150" s="23"/>
      <c r="AS150" s="23"/>
      <c r="AT150" s="23"/>
      <c r="AU150" s="23"/>
      <c r="AV150" s="23"/>
      <c r="AW150" s="23"/>
      <c r="AX150" s="23">
        <f t="shared" ref="AX150:AY156" si="1613">BA150+BD150</f>
        <v>6630.8439099999996</v>
      </c>
      <c r="AY150" s="23">
        <f>BB150+BE150</f>
        <v>0</v>
      </c>
      <c r="AZ150" s="23">
        <f t="shared" si="1568"/>
        <v>0</v>
      </c>
      <c r="BA150" s="23">
        <v>6498.2269999999999</v>
      </c>
      <c r="BB150" s="23">
        <v>0</v>
      </c>
      <c r="BC150" s="23">
        <f t="shared" si="1569"/>
        <v>0</v>
      </c>
      <c r="BD150" s="23">
        <v>132.61690999999999</v>
      </c>
      <c r="BE150" s="23">
        <v>0</v>
      </c>
      <c r="BF150" s="23">
        <f>BE150/BD150*100</f>
        <v>0</v>
      </c>
      <c r="BG150" s="23"/>
      <c r="BH150" s="23"/>
      <c r="BI150" s="23"/>
      <c r="BJ150" s="23">
        <f t="shared" ref="BJ150:BJ157" si="1614">BM150+BP150</f>
        <v>999.99</v>
      </c>
      <c r="BK150" s="23"/>
      <c r="BL150" s="23"/>
      <c r="BM150" s="23">
        <v>999.99</v>
      </c>
      <c r="BN150" s="23"/>
      <c r="BO150" s="23"/>
      <c r="BP150" s="23"/>
      <c r="BQ150" s="23"/>
      <c r="BR150" s="23"/>
      <c r="BS150" s="23">
        <f t="shared" ref="BS150:BT157" si="1615">BV150+BY150</f>
        <v>0</v>
      </c>
      <c r="BT150" s="23">
        <f t="shared" si="1615"/>
        <v>0</v>
      </c>
      <c r="BU150" s="23"/>
      <c r="BV150" s="23"/>
      <c r="BW150" s="23"/>
      <c r="BX150" s="23"/>
      <c r="BY150" s="23"/>
      <c r="BZ150" s="23"/>
      <c r="CA150" s="23"/>
      <c r="CB150" s="23">
        <f t="shared" ref="CB150:CC157" si="1616">CE150+CH150</f>
        <v>0</v>
      </c>
      <c r="CC150" s="23">
        <f t="shared" si="1616"/>
        <v>0</v>
      </c>
      <c r="CD150" s="23"/>
      <c r="CE150" s="23"/>
      <c r="CF150" s="23"/>
      <c r="CG150" s="23"/>
      <c r="CH150" s="23"/>
      <c r="CI150" s="23"/>
      <c r="CJ150" s="23"/>
      <c r="CK150" s="23">
        <f t="shared" si="1514"/>
        <v>0</v>
      </c>
      <c r="CL150" s="23">
        <f t="shared" si="1514"/>
        <v>0</v>
      </c>
      <c r="CM150" s="23"/>
      <c r="CN150" s="23"/>
      <c r="CO150" s="23"/>
      <c r="CP150" s="23"/>
      <c r="CQ150" s="23"/>
      <c r="CR150" s="23"/>
      <c r="CS150" s="23"/>
      <c r="CT150" s="23">
        <f t="shared" ref="CT150:CU157" si="1617">CW150+CZ150</f>
        <v>0</v>
      </c>
      <c r="CU150" s="23">
        <f t="shared" si="1617"/>
        <v>0</v>
      </c>
      <c r="CV150" s="23"/>
      <c r="CW150" s="23"/>
      <c r="CX150" s="23"/>
      <c r="CY150" s="23"/>
      <c r="CZ150" s="23"/>
      <c r="DA150" s="23"/>
      <c r="DB150" s="23"/>
      <c r="DC150" s="23">
        <f t="shared" ref="DC150:DD156" si="1618">DF150+DI150</f>
        <v>0</v>
      </c>
      <c r="DD150" s="23">
        <f t="shared" si="1618"/>
        <v>0</v>
      </c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>
        <v>5000</v>
      </c>
      <c r="DP150" s="23"/>
      <c r="DQ150" s="23"/>
      <c r="DR150" s="23"/>
      <c r="DS150" s="23"/>
      <c r="DT150" s="23"/>
      <c r="DU150" s="23">
        <f t="shared" ref="DU150:DV157" si="1619">DX150+EA150</f>
        <v>0</v>
      </c>
      <c r="DV150" s="23">
        <f t="shared" si="1619"/>
        <v>0</v>
      </c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>
        <f>GX150+HA150</f>
        <v>0</v>
      </c>
      <c r="GV150" s="23"/>
      <c r="GW150" s="23"/>
      <c r="GX150" s="23"/>
      <c r="GY150" s="23"/>
      <c r="GZ150" s="23"/>
      <c r="HA150" s="23"/>
      <c r="HB150" s="23"/>
      <c r="HC150" s="23"/>
    </row>
    <row r="151" spans="1:211" ht="19.5" customHeight="1">
      <c r="A151" s="20" t="s">
        <v>60</v>
      </c>
      <c r="B151" s="23">
        <f t="shared" si="1607"/>
        <v>1913.2500799999998</v>
      </c>
      <c r="C151" s="23">
        <f t="shared" si="1608"/>
        <v>0</v>
      </c>
      <c r="D151" s="23">
        <f t="shared" si="1341"/>
        <v>0</v>
      </c>
      <c r="E151" s="23">
        <f t="shared" si="1609"/>
        <v>0</v>
      </c>
      <c r="F151" s="23">
        <f t="shared" si="1609"/>
        <v>0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>
        <f t="shared" si="1610"/>
        <v>0</v>
      </c>
      <c r="U151" s="23">
        <f t="shared" si="1610"/>
        <v>0</v>
      </c>
      <c r="V151" s="23"/>
      <c r="W151" s="23"/>
      <c r="X151" s="23"/>
      <c r="Y151" s="23"/>
      <c r="Z151" s="23"/>
      <c r="AA151" s="23"/>
      <c r="AB151" s="23"/>
      <c r="AC151" s="23">
        <f t="shared" si="1611"/>
        <v>0</v>
      </c>
      <c r="AD151" s="23">
        <f t="shared" si="1611"/>
        <v>0</v>
      </c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>
        <f t="shared" si="1612"/>
        <v>0</v>
      </c>
      <c r="AP151" s="23">
        <f t="shared" si="1612"/>
        <v>0</v>
      </c>
      <c r="AQ151" s="23"/>
      <c r="AR151" s="23"/>
      <c r="AS151" s="23"/>
      <c r="AT151" s="23"/>
      <c r="AU151" s="23"/>
      <c r="AV151" s="23"/>
      <c r="AW151" s="23"/>
      <c r="AX151" s="23">
        <f t="shared" si="1613"/>
        <v>653.03765999999996</v>
      </c>
      <c r="AY151" s="23">
        <f t="shared" si="1613"/>
        <v>0</v>
      </c>
      <c r="AZ151" s="23">
        <f t="shared" si="1568"/>
        <v>0</v>
      </c>
      <c r="BA151" s="23">
        <v>639.9769</v>
      </c>
      <c r="BB151" s="23">
        <v>0</v>
      </c>
      <c r="BC151" s="23">
        <f t="shared" si="1569"/>
        <v>0</v>
      </c>
      <c r="BD151" s="23">
        <v>13.06076</v>
      </c>
      <c r="BE151" s="23">
        <v>0</v>
      </c>
      <c r="BF151" s="23">
        <f>BE151/BD151*100</f>
        <v>0</v>
      </c>
      <c r="BG151" s="23"/>
      <c r="BH151" s="23"/>
      <c r="BI151" s="23"/>
      <c r="BJ151" s="23">
        <f>BM151+BP151</f>
        <v>791.77542000000005</v>
      </c>
      <c r="BK151" s="23">
        <f>BN151+BQ151</f>
        <v>0</v>
      </c>
      <c r="BL151" s="23">
        <f>BK151/BJ151*100</f>
        <v>0</v>
      </c>
      <c r="BM151" s="23">
        <v>791.77542000000005</v>
      </c>
      <c r="BN151" s="23">
        <v>0</v>
      </c>
      <c r="BO151" s="23">
        <f t="shared" ref="BO151:BO153" si="1620">BN151/BM151*100</f>
        <v>0</v>
      </c>
      <c r="BP151" s="23"/>
      <c r="BQ151" s="23"/>
      <c r="BR151" s="23"/>
      <c r="BS151" s="23">
        <f t="shared" si="1615"/>
        <v>0</v>
      </c>
      <c r="BT151" s="23">
        <f t="shared" si="1615"/>
        <v>0</v>
      </c>
      <c r="BU151" s="23"/>
      <c r="BV151" s="23"/>
      <c r="BW151" s="23"/>
      <c r="BX151" s="23"/>
      <c r="BY151" s="23"/>
      <c r="BZ151" s="23"/>
      <c r="CA151" s="23"/>
      <c r="CB151" s="23">
        <f t="shared" si="1616"/>
        <v>0</v>
      </c>
      <c r="CC151" s="23">
        <f t="shared" si="1616"/>
        <v>0</v>
      </c>
      <c r="CD151" s="23"/>
      <c r="CE151" s="23"/>
      <c r="CF151" s="23"/>
      <c r="CG151" s="23"/>
      <c r="CH151" s="23"/>
      <c r="CI151" s="23"/>
      <c r="CJ151" s="23"/>
      <c r="CK151" s="23">
        <f t="shared" si="1514"/>
        <v>0</v>
      </c>
      <c r="CL151" s="23">
        <f t="shared" si="1514"/>
        <v>0</v>
      </c>
      <c r="CM151" s="23"/>
      <c r="CN151" s="23"/>
      <c r="CO151" s="23"/>
      <c r="CP151" s="23"/>
      <c r="CQ151" s="23"/>
      <c r="CR151" s="23"/>
      <c r="CS151" s="23"/>
      <c r="CT151" s="23">
        <f t="shared" si="1617"/>
        <v>0</v>
      </c>
      <c r="CU151" s="23">
        <f t="shared" si="1617"/>
        <v>0</v>
      </c>
      <c r="CV151" s="23"/>
      <c r="CW151" s="23"/>
      <c r="CX151" s="23"/>
      <c r="CY151" s="23"/>
      <c r="CZ151" s="23"/>
      <c r="DA151" s="23"/>
      <c r="DB151" s="23"/>
      <c r="DC151" s="23">
        <f t="shared" si="1618"/>
        <v>0</v>
      </c>
      <c r="DD151" s="23">
        <f t="shared" si="1618"/>
        <v>0</v>
      </c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>
        <v>468.43700000000001</v>
      </c>
      <c r="DP151" s="23">
        <v>0</v>
      </c>
      <c r="DQ151" s="23">
        <f t="shared" ref="DQ151" si="1621">DP151/DO151*100</f>
        <v>0</v>
      </c>
      <c r="DR151" s="23"/>
      <c r="DS151" s="23"/>
      <c r="DT151" s="23"/>
      <c r="DU151" s="23">
        <f t="shared" si="1619"/>
        <v>0</v>
      </c>
      <c r="DV151" s="23">
        <f t="shared" si="1619"/>
        <v>0</v>
      </c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>
        <f t="shared" ref="GU151:GU157" si="1622">GX151+HA151</f>
        <v>0</v>
      </c>
      <c r="GV151" s="23"/>
      <c r="GW151" s="23"/>
      <c r="GX151" s="23"/>
      <c r="GY151" s="23"/>
      <c r="GZ151" s="23"/>
      <c r="HA151" s="23"/>
      <c r="HB151" s="23"/>
      <c r="HC151" s="23"/>
    </row>
    <row r="152" spans="1:211">
      <c r="A152" s="20" t="s">
        <v>63</v>
      </c>
      <c r="B152" s="23">
        <f t="shared" si="1607"/>
        <v>2270.7539200000001</v>
      </c>
      <c r="C152" s="23">
        <f t="shared" si="1608"/>
        <v>699.81299999999999</v>
      </c>
      <c r="D152" s="23">
        <f t="shared" si="1341"/>
        <v>30.818530966138329</v>
      </c>
      <c r="E152" s="23">
        <f t="shared" si="1609"/>
        <v>0</v>
      </c>
      <c r="F152" s="23">
        <f t="shared" si="1609"/>
        <v>0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>
        <f t="shared" si="1610"/>
        <v>0</v>
      </c>
      <c r="U152" s="23">
        <f t="shared" si="1610"/>
        <v>0</v>
      </c>
      <c r="V152" s="23"/>
      <c r="W152" s="23"/>
      <c r="X152" s="23"/>
      <c r="Y152" s="23"/>
      <c r="Z152" s="23"/>
      <c r="AA152" s="23"/>
      <c r="AB152" s="23"/>
      <c r="AC152" s="23">
        <f t="shared" si="1611"/>
        <v>0</v>
      </c>
      <c r="AD152" s="23">
        <f t="shared" si="1611"/>
        <v>0</v>
      </c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>
        <f t="shared" si="1612"/>
        <v>0</v>
      </c>
      <c r="AP152" s="23">
        <f t="shared" si="1612"/>
        <v>0</v>
      </c>
      <c r="AQ152" s="23"/>
      <c r="AR152" s="23"/>
      <c r="AS152" s="23"/>
      <c r="AT152" s="23"/>
      <c r="AU152" s="23"/>
      <c r="AV152" s="23"/>
      <c r="AW152" s="23"/>
      <c r="AX152" s="23">
        <f t="shared" si="1613"/>
        <v>1004.67332</v>
      </c>
      <c r="AY152" s="23">
        <f t="shared" si="1613"/>
        <v>0</v>
      </c>
      <c r="AZ152" s="23">
        <f t="shared" si="1568"/>
        <v>0</v>
      </c>
      <c r="BA152" s="23">
        <v>984.57984999999996</v>
      </c>
      <c r="BB152" s="23">
        <v>0</v>
      </c>
      <c r="BC152" s="23">
        <f t="shared" si="1569"/>
        <v>0</v>
      </c>
      <c r="BD152" s="23">
        <v>20.09347</v>
      </c>
      <c r="BE152" s="23">
        <v>0</v>
      </c>
      <c r="BF152" s="23">
        <f>BE152/BD152*100</f>
        <v>0</v>
      </c>
      <c r="BG152" s="23"/>
      <c r="BH152" s="23"/>
      <c r="BI152" s="23"/>
      <c r="BJ152" s="23">
        <f t="shared" si="1614"/>
        <v>566.26760000000002</v>
      </c>
      <c r="BK152" s="23">
        <f>BN152+BQ152</f>
        <v>0</v>
      </c>
      <c r="BL152" s="23">
        <f>BK152/BJ152*100</f>
        <v>0</v>
      </c>
      <c r="BM152" s="23">
        <v>566.26760000000002</v>
      </c>
      <c r="BN152" s="23">
        <v>0</v>
      </c>
      <c r="BO152" s="23">
        <f t="shared" si="1620"/>
        <v>0</v>
      </c>
      <c r="BP152" s="23"/>
      <c r="BQ152" s="23"/>
      <c r="BR152" s="23"/>
      <c r="BS152" s="23">
        <f t="shared" si="1615"/>
        <v>0</v>
      </c>
      <c r="BT152" s="23">
        <f t="shared" si="1615"/>
        <v>0</v>
      </c>
      <c r="BU152" s="23"/>
      <c r="BV152" s="23"/>
      <c r="BW152" s="23"/>
      <c r="BX152" s="23"/>
      <c r="BY152" s="23"/>
      <c r="BZ152" s="23"/>
      <c r="CA152" s="23"/>
      <c r="CB152" s="23">
        <f t="shared" si="1616"/>
        <v>0</v>
      </c>
      <c r="CC152" s="23">
        <f t="shared" si="1616"/>
        <v>0</v>
      </c>
      <c r="CD152" s="23"/>
      <c r="CE152" s="23"/>
      <c r="CF152" s="23"/>
      <c r="CG152" s="23"/>
      <c r="CH152" s="23"/>
      <c r="CI152" s="23"/>
      <c r="CJ152" s="23"/>
      <c r="CK152" s="23">
        <f t="shared" si="1514"/>
        <v>0</v>
      </c>
      <c r="CL152" s="23">
        <f t="shared" si="1514"/>
        <v>0</v>
      </c>
      <c r="CM152" s="23"/>
      <c r="CN152" s="23"/>
      <c r="CO152" s="23"/>
      <c r="CP152" s="23"/>
      <c r="CQ152" s="23"/>
      <c r="CR152" s="23"/>
      <c r="CS152" s="23"/>
      <c r="CT152" s="23">
        <f t="shared" si="1617"/>
        <v>0</v>
      </c>
      <c r="CU152" s="23">
        <f t="shared" si="1617"/>
        <v>0</v>
      </c>
      <c r="CV152" s="23"/>
      <c r="CW152" s="23"/>
      <c r="CX152" s="23"/>
      <c r="CY152" s="23"/>
      <c r="CZ152" s="23"/>
      <c r="DA152" s="23"/>
      <c r="DB152" s="23"/>
      <c r="DC152" s="23">
        <f t="shared" si="1618"/>
        <v>0</v>
      </c>
      <c r="DD152" s="23">
        <f t="shared" si="1618"/>
        <v>0</v>
      </c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>
        <v>699.81299999999999</v>
      </c>
      <c r="DP152" s="23">
        <v>699.81299999999999</v>
      </c>
      <c r="DQ152" s="23">
        <f>DP152/DO152*100</f>
        <v>100</v>
      </c>
      <c r="DR152" s="23"/>
      <c r="DS152" s="23"/>
      <c r="DT152" s="23"/>
      <c r="DU152" s="23">
        <f t="shared" si="1619"/>
        <v>0</v>
      </c>
      <c r="DV152" s="23">
        <f t="shared" si="1619"/>
        <v>0</v>
      </c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>
        <f t="shared" si="1622"/>
        <v>0</v>
      </c>
      <c r="GV152" s="23"/>
      <c r="GW152" s="23"/>
      <c r="GX152" s="23"/>
      <c r="GY152" s="23"/>
      <c r="GZ152" s="23"/>
      <c r="HA152" s="23"/>
      <c r="HB152" s="23"/>
      <c r="HC152" s="23"/>
    </row>
    <row r="153" spans="1:211">
      <c r="A153" s="20" t="s">
        <v>85</v>
      </c>
      <c r="B153" s="23">
        <f t="shared" si="1607"/>
        <v>1515.8769</v>
      </c>
      <c r="C153" s="23">
        <f t="shared" si="1608"/>
        <v>0</v>
      </c>
      <c r="D153" s="23">
        <f t="shared" si="1341"/>
        <v>0</v>
      </c>
      <c r="E153" s="23">
        <f t="shared" si="1609"/>
        <v>0</v>
      </c>
      <c r="F153" s="23">
        <f t="shared" si="1609"/>
        <v>0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>
        <f t="shared" si="1610"/>
        <v>0</v>
      </c>
      <c r="U153" s="23">
        <f t="shared" si="1610"/>
        <v>0</v>
      </c>
      <c r="V153" s="23"/>
      <c r="W153" s="23"/>
      <c r="X153" s="23"/>
      <c r="Y153" s="23"/>
      <c r="Z153" s="23"/>
      <c r="AA153" s="23"/>
      <c r="AB153" s="23"/>
      <c r="AC153" s="23">
        <f t="shared" si="1611"/>
        <v>0</v>
      </c>
      <c r="AD153" s="23">
        <f t="shared" si="1611"/>
        <v>0</v>
      </c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>
        <f t="shared" si="1612"/>
        <v>0</v>
      </c>
      <c r="AP153" s="23">
        <f t="shared" si="1612"/>
        <v>0</v>
      </c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>
        <f t="shared" si="1614"/>
        <v>488.15789999999998</v>
      </c>
      <c r="BK153" s="23">
        <f>BN153+BQ153</f>
        <v>0</v>
      </c>
      <c r="BL153" s="23">
        <f>BK153/BJ153*100</f>
        <v>0</v>
      </c>
      <c r="BM153" s="23">
        <v>488.15789999999998</v>
      </c>
      <c r="BN153" s="23">
        <v>0</v>
      </c>
      <c r="BO153" s="23">
        <f t="shared" si="1620"/>
        <v>0</v>
      </c>
      <c r="BP153" s="23"/>
      <c r="BQ153" s="23"/>
      <c r="BR153" s="23"/>
      <c r="BS153" s="23">
        <f t="shared" si="1615"/>
        <v>0</v>
      </c>
      <c r="BT153" s="23">
        <f t="shared" si="1615"/>
        <v>0</v>
      </c>
      <c r="BU153" s="23"/>
      <c r="BV153" s="23"/>
      <c r="BW153" s="23"/>
      <c r="BX153" s="23"/>
      <c r="BY153" s="23"/>
      <c r="BZ153" s="23"/>
      <c r="CA153" s="23"/>
      <c r="CB153" s="23">
        <f t="shared" si="1616"/>
        <v>0</v>
      </c>
      <c r="CC153" s="23">
        <f t="shared" si="1616"/>
        <v>0</v>
      </c>
      <c r="CD153" s="23"/>
      <c r="CE153" s="23"/>
      <c r="CF153" s="23"/>
      <c r="CG153" s="23"/>
      <c r="CH153" s="23"/>
      <c r="CI153" s="23"/>
      <c r="CJ153" s="23"/>
      <c r="CK153" s="23">
        <f t="shared" si="1514"/>
        <v>0</v>
      </c>
      <c r="CL153" s="23">
        <f t="shared" si="1514"/>
        <v>0</v>
      </c>
      <c r="CM153" s="23"/>
      <c r="CN153" s="23"/>
      <c r="CO153" s="23"/>
      <c r="CP153" s="23"/>
      <c r="CQ153" s="23"/>
      <c r="CR153" s="23"/>
      <c r="CS153" s="23"/>
      <c r="CT153" s="23">
        <f t="shared" si="1617"/>
        <v>0</v>
      </c>
      <c r="CU153" s="23">
        <f t="shared" si="1617"/>
        <v>0</v>
      </c>
      <c r="CV153" s="23"/>
      <c r="CW153" s="23"/>
      <c r="CX153" s="23"/>
      <c r="CY153" s="23"/>
      <c r="CZ153" s="23"/>
      <c r="DA153" s="23"/>
      <c r="DB153" s="23"/>
      <c r="DC153" s="23">
        <f t="shared" si="1618"/>
        <v>0</v>
      </c>
      <c r="DD153" s="23">
        <f t="shared" si="1618"/>
        <v>0</v>
      </c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>
        <v>1027.7190000000001</v>
      </c>
      <c r="DP153" s="23">
        <v>0</v>
      </c>
      <c r="DQ153" s="23">
        <f t="shared" ref="DQ153:DQ157" si="1623">DP153/DO153*100</f>
        <v>0</v>
      </c>
      <c r="DR153" s="23"/>
      <c r="DS153" s="23"/>
      <c r="DT153" s="23"/>
      <c r="DU153" s="23">
        <f t="shared" si="1619"/>
        <v>0</v>
      </c>
      <c r="DV153" s="23">
        <f t="shared" si="1619"/>
        <v>0</v>
      </c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>
        <f t="shared" si="1622"/>
        <v>0</v>
      </c>
      <c r="GV153" s="23"/>
      <c r="GW153" s="23"/>
      <c r="GX153" s="23"/>
      <c r="GY153" s="23"/>
      <c r="GZ153" s="23"/>
      <c r="HA153" s="23"/>
      <c r="HB153" s="23"/>
      <c r="HC153" s="23"/>
    </row>
    <row r="154" spans="1:211">
      <c r="A154" s="20" t="s">
        <v>75</v>
      </c>
      <c r="B154" s="23">
        <f t="shared" si="1607"/>
        <v>1641.1623199999999</v>
      </c>
      <c r="C154" s="23">
        <f t="shared" si="1608"/>
        <v>1004.67332</v>
      </c>
      <c r="D154" s="23">
        <f t="shared" si="1341"/>
        <v>61.217181734954771</v>
      </c>
      <c r="E154" s="23">
        <f t="shared" si="1609"/>
        <v>0</v>
      </c>
      <c r="F154" s="23">
        <f t="shared" si="1609"/>
        <v>0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>
        <f t="shared" si="1610"/>
        <v>0</v>
      </c>
      <c r="U154" s="23">
        <f t="shared" si="1610"/>
        <v>0</v>
      </c>
      <c r="V154" s="23"/>
      <c r="W154" s="23"/>
      <c r="X154" s="23"/>
      <c r="Y154" s="23"/>
      <c r="Z154" s="23"/>
      <c r="AA154" s="23"/>
      <c r="AB154" s="23"/>
      <c r="AC154" s="23">
        <f t="shared" si="1611"/>
        <v>0</v>
      </c>
      <c r="AD154" s="23">
        <f t="shared" si="1611"/>
        <v>0</v>
      </c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>
        <f t="shared" si="1612"/>
        <v>0</v>
      </c>
      <c r="AP154" s="23">
        <f t="shared" si="1612"/>
        <v>0</v>
      </c>
      <c r="AQ154" s="23"/>
      <c r="AR154" s="23"/>
      <c r="AS154" s="23"/>
      <c r="AT154" s="23"/>
      <c r="AU154" s="23"/>
      <c r="AV154" s="23"/>
      <c r="AW154" s="23"/>
      <c r="AX154" s="23">
        <f t="shared" si="1613"/>
        <v>1004.67332</v>
      </c>
      <c r="AY154" s="23">
        <f>BB154+BE154</f>
        <v>1004.67332</v>
      </c>
      <c r="AZ154" s="23">
        <f t="shared" ref="AZ154" si="1624">AY154/AX154*100</f>
        <v>100</v>
      </c>
      <c r="BA154" s="23">
        <v>984.57984999999996</v>
      </c>
      <c r="BB154" s="23">
        <v>984.57984999999996</v>
      </c>
      <c r="BC154" s="23">
        <f t="shared" ref="BC154" si="1625">BB154/BA154*100</f>
        <v>100</v>
      </c>
      <c r="BD154" s="23">
        <v>20.09347</v>
      </c>
      <c r="BE154" s="23">
        <v>20.09347</v>
      </c>
      <c r="BF154" s="23">
        <f>BE154/BD154*100</f>
        <v>100</v>
      </c>
      <c r="BG154" s="23"/>
      <c r="BH154" s="23"/>
      <c r="BI154" s="23"/>
      <c r="BJ154" s="23">
        <f t="shared" si="1614"/>
        <v>0</v>
      </c>
      <c r="BK154" s="23"/>
      <c r="BL154" s="23"/>
      <c r="BM154" s="23"/>
      <c r="BN154" s="23"/>
      <c r="BO154" s="23"/>
      <c r="BP154" s="23"/>
      <c r="BQ154" s="23"/>
      <c r="BR154" s="23"/>
      <c r="BS154" s="23">
        <f t="shared" si="1615"/>
        <v>0</v>
      </c>
      <c r="BT154" s="23">
        <f t="shared" si="1615"/>
        <v>0</v>
      </c>
      <c r="BU154" s="23"/>
      <c r="BV154" s="23"/>
      <c r="BW154" s="23"/>
      <c r="BX154" s="23"/>
      <c r="BY154" s="23"/>
      <c r="BZ154" s="23"/>
      <c r="CA154" s="23"/>
      <c r="CB154" s="23">
        <f t="shared" si="1616"/>
        <v>0</v>
      </c>
      <c r="CC154" s="23">
        <f t="shared" si="1616"/>
        <v>0</v>
      </c>
      <c r="CD154" s="23"/>
      <c r="CE154" s="23"/>
      <c r="CF154" s="23"/>
      <c r="CG154" s="23"/>
      <c r="CH154" s="23"/>
      <c r="CI154" s="23"/>
      <c r="CJ154" s="23"/>
      <c r="CK154" s="23">
        <f t="shared" si="1514"/>
        <v>0</v>
      </c>
      <c r="CL154" s="23">
        <f t="shared" si="1514"/>
        <v>0</v>
      </c>
      <c r="CM154" s="23"/>
      <c r="CN154" s="23"/>
      <c r="CO154" s="23"/>
      <c r="CP154" s="23"/>
      <c r="CQ154" s="23"/>
      <c r="CR154" s="23"/>
      <c r="CS154" s="23"/>
      <c r="CT154" s="23">
        <f t="shared" si="1617"/>
        <v>0</v>
      </c>
      <c r="CU154" s="23">
        <f t="shared" si="1617"/>
        <v>0</v>
      </c>
      <c r="CV154" s="23"/>
      <c r="CW154" s="23"/>
      <c r="CX154" s="23"/>
      <c r="CY154" s="23"/>
      <c r="CZ154" s="23"/>
      <c r="DA154" s="23"/>
      <c r="DB154" s="23"/>
      <c r="DC154" s="23">
        <f t="shared" si="1618"/>
        <v>0</v>
      </c>
      <c r="DD154" s="23">
        <f t="shared" si="1618"/>
        <v>0</v>
      </c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>
        <v>636.48900000000003</v>
      </c>
      <c r="DP154" s="23">
        <v>0</v>
      </c>
      <c r="DQ154" s="23">
        <f t="shared" si="1623"/>
        <v>0</v>
      </c>
      <c r="DR154" s="23"/>
      <c r="DS154" s="23"/>
      <c r="DT154" s="23"/>
      <c r="DU154" s="23">
        <f t="shared" si="1619"/>
        <v>0</v>
      </c>
      <c r="DV154" s="23">
        <f t="shared" si="1619"/>
        <v>0</v>
      </c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>
        <f t="shared" si="1622"/>
        <v>0</v>
      </c>
      <c r="GV154" s="23"/>
      <c r="GW154" s="23"/>
      <c r="GX154" s="23"/>
      <c r="GY154" s="23"/>
      <c r="GZ154" s="23"/>
      <c r="HA154" s="23"/>
      <c r="HB154" s="23"/>
      <c r="HC154" s="23"/>
    </row>
    <row r="155" spans="1:211">
      <c r="A155" s="20" t="s">
        <v>93</v>
      </c>
      <c r="B155" s="23">
        <f t="shared" si="1607"/>
        <v>1236.385</v>
      </c>
      <c r="C155" s="23">
        <f t="shared" si="1608"/>
        <v>0</v>
      </c>
      <c r="D155" s="23">
        <f t="shared" si="1341"/>
        <v>0</v>
      </c>
      <c r="E155" s="23">
        <f t="shared" si="1609"/>
        <v>0</v>
      </c>
      <c r="F155" s="23">
        <f t="shared" si="1609"/>
        <v>0</v>
      </c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>
        <f t="shared" si="1610"/>
        <v>0</v>
      </c>
      <c r="U155" s="23">
        <f t="shared" si="1610"/>
        <v>0</v>
      </c>
      <c r="V155" s="23"/>
      <c r="W155" s="23"/>
      <c r="X155" s="23"/>
      <c r="Y155" s="23"/>
      <c r="Z155" s="23"/>
      <c r="AA155" s="23"/>
      <c r="AB155" s="23"/>
      <c r="AC155" s="23">
        <f t="shared" si="1611"/>
        <v>0</v>
      </c>
      <c r="AD155" s="23">
        <f t="shared" si="1611"/>
        <v>0</v>
      </c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>
        <f t="shared" si="1612"/>
        <v>0</v>
      </c>
      <c r="AP155" s="23">
        <f t="shared" si="1612"/>
        <v>0</v>
      </c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>
        <f t="shared" si="1614"/>
        <v>713.00199999999995</v>
      </c>
      <c r="BK155" s="23">
        <f>BN155+BQ155</f>
        <v>0</v>
      </c>
      <c r="BL155" s="23">
        <f>BK155/BJ155*100</f>
        <v>0</v>
      </c>
      <c r="BM155" s="23"/>
      <c r="BN155" s="23"/>
      <c r="BO155" s="23"/>
      <c r="BP155" s="23">
        <v>713.00199999999995</v>
      </c>
      <c r="BQ155" s="23">
        <v>0</v>
      </c>
      <c r="BR155" s="23">
        <f>BQ155/BP155*100</f>
        <v>0</v>
      </c>
      <c r="BS155" s="23">
        <f t="shared" si="1615"/>
        <v>0</v>
      </c>
      <c r="BT155" s="23">
        <f t="shared" si="1615"/>
        <v>0</v>
      </c>
      <c r="BU155" s="23"/>
      <c r="BV155" s="23"/>
      <c r="BW155" s="23"/>
      <c r="BX155" s="23"/>
      <c r="BY155" s="23"/>
      <c r="BZ155" s="23"/>
      <c r="CA155" s="23"/>
      <c r="CB155" s="23">
        <f t="shared" si="1616"/>
        <v>0</v>
      </c>
      <c r="CC155" s="23">
        <f t="shared" si="1616"/>
        <v>0</v>
      </c>
      <c r="CD155" s="23"/>
      <c r="CE155" s="23"/>
      <c r="CF155" s="23"/>
      <c r="CG155" s="23"/>
      <c r="CH155" s="23"/>
      <c r="CI155" s="23"/>
      <c r="CJ155" s="23"/>
      <c r="CK155" s="23">
        <f t="shared" si="1514"/>
        <v>0</v>
      </c>
      <c r="CL155" s="23">
        <f t="shared" si="1514"/>
        <v>0</v>
      </c>
      <c r="CM155" s="23"/>
      <c r="CN155" s="23"/>
      <c r="CO155" s="23"/>
      <c r="CP155" s="23"/>
      <c r="CQ155" s="23"/>
      <c r="CR155" s="23"/>
      <c r="CS155" s="23"/>
      <c r="CT155" s="23">
        <f t="shared" si="1617"/>
        <v>0</v>
      </c>
      <c r="CU155" s="23">
        <f t="shared" si="1617"/>
        <v>0</v>
      </c>
      <c r="CV155" s="23"/>
      <c r="CW155" s="23"/>
      <c r="CX155" s="23"/>
      <c r="CY155" s="23"/>
      <c r="CZ155" s="23"/>
      <c r="DA155" s="23"/>
      <c r="DB155" s="23"/>
      <c r="DC155" s="23">
        <f t="shared" si="1618"/>
        <v>0</v>
      </c>
      <c r="DD155" s="23">
        <f t="shared" si="1618"/>
        <v>0</v>
      </c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>
        <v>523.38300000000004</v>
      </c>
      <c r="DP155" s="23">
        <v>0</v>
      </c>
      <c r="DQ155" s="23">
        <f t="shared" si="1623"/>
        <v>0</v>
      </c>
      <c r="DR155" s="23"/>
      <c r="DS155" s="23"/>
      <c r="DT155" s="23"/>
      <c r="DU155" s="23">
        <f t="shared" si="1619"/>
        <v>0</v>
      </c>
      <c r="DV155" s="23">
        <f t="shared" si="1619"/>
        <v>0</v>
      </c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>
        <f t="shared" si="1622"/>
        <v>0</v>
      </c>
      <c r="GV155" s="23"/>
      <c r="GW155" s="23"/>
      <c r="GX155" s="23"/>
      <c r="GY155" s="23"/>
      <c r="GZ155" s="23"/>
      <c r="HA155" s="23"/>
      <c r="HB155" s="23"/>
      <c r="HC155" s="23"/>
    </row>
    <row r="156" spans="1:211">
      <c r="A156" s="20" t="s">
        <v>76</v>
      </c>
      <c r="B156" s="23">
        <f t="shared" si="1607"/>
        <v>923.84366</v>
      </c>
      <c r="C156" s="23">
        <f t="shared" si="1608"/>
        <v>803.73865999999998</v>
      </c>
      <c r="D156" s="23">
        <f t="shared" si="1341"/>
        <v>86.999423690367692</v>
      </c>
      <c r="E156" s="23">
        <f t="shared" si="1609"/>
        <v>0</v>
      </c>
      <c r="F156" s="23">
        <f t="shared" si="1609"/>
        <v>0</v>
      </c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>
        <f t="shared" si="1610"/>
        <v>0</v>
      </c>
      <c r="U156" s="23">
        <f t="shared" si="1610"/>
        <v>0</v>
      </c>
      <c r="V156" s="23"/>
      <c r="W156" s="23"/>
      <c r="X156" s="23"/>
      <c r="Y156" s="23"/>
      <c r="Z156" s="23"/>
      <c r="AA156" s="23"/>
      <c r="AB156" s="23"/>
      <c r="AC156" s="23">
        <f t="shared" si="1611"/>
        <v>0</v>
      </c>
      <c r="AD156" s="23">
        <f t="shared" si="1611"/>
        <v>0</v>
      </c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>
        <f t="shared" si="1612"/>
        <v>0</v>
      </c>
      <c r="AP156" s="23">
        <f t="shared" si="1612"/>
        <v>0</v>
      </c>
      <c r="AQ156" s="23"/>
      <c r="AR156" s="23"/>
      <c r="AS156" s="23"/>
      <c r="AT156" s="23"/>
      <c r="AU156" s="23"/>
      <c r="AV156" s="23"/>
      <c r="AW156" s="23"/>
      <c r="AX156" s="23">
        <f t="shared" si="1613"/>
        <v>803.73865999999998</v>
      </c>
      <c r="AY156" s="23">
        <f t="shared" si="1613"/>
        <v>803.73865999999998</v>
      </c>
      <c r="AZ156" s="23">
        <f t="shared" ref="AZ156" si="1626">AY156/AX156*100</f>
        <v>100</v>
      </c>
      <c r="BA156" s="23">
        <v>787.66387999999995</v>
      </c>
      <c r="BB156" s="23">
        <v>787.66387999999995</v>
      </c>
      <c r="BC156" s="23">
        <f t="shared" ref="BC156" si="1627">BB156/BA156*100</f>
        <v>100</v>
      </c>
      <c r="BD156" s="23">
        <v>16.074780000000001</v>
      </c>
      <c r="BE156" s="23">
        <v>16.074780000000001</v>
      </c>
      <c r="BF156" s="23">
        <f>BE156/BD156*100</f>
        <v>100</v>
      </c>
      <c r="BG156" s="23"/>
      <c r="BH156" s="23"/>
      <c r="BI156" s="23"/>
      <c r="BJ156" s="23">
        <f t="shared" si="1614"/>
        <v>0</v>
      </c>
      <c r="BK156" s="23"/>
      <c r="BL156" s="23"/>
      <c r="BM156" s="23"/>
      <c r="BN156" s="23"/>
      <c r="BO156" s="23"/>
      <c r="BP156" s="23"/>
      <c r="BQ156" s="23"/>
      <c r="BR156" s="23"/>
      <c r="BS156" s="23">
        <f t="shared" si="1615"/>
        <v>0</v>
      </c>
      <c r="BT156" s="23">
        <f t="shared" si="1615"/>
        <v>0</v>
      </c>
      <c r="BU156" s="23"/>
      <c r="BV156" s="23"/>
      <c r="BW156" s="23"/>
      <c r="BX156" s="23"/>
      <c r="BY156" s="23"/>
      <c r="BZ156" s="23"/>
      <c r="CA156" s="23"/>
      <c r="CB156" s="23">
        <f t="shared" si="1616"/>
        <v>0</v>
      </c>
      <c r="CC156" s="23">
        <f t="shared" si="1616"/>
        <v>0</v>
      </c>
      <c r="CD156" s="23"/>
      <c r="CE156" s="23"/>
      <c r="CF156" s="23"/>
      <c r="CG156" s="23"/>
      <c r="CH156" s="23"/>
      <c r="CI156" s="23"/>
      <c r="CJ156" s="23"/>
      <c r="CK156" s="23">
        <f t="shared" ref="CK156:CL157" si="1628">CN156+CQ156</f>
        <v>0</v>
      </c>
      <c r="CL156" s="23">
        <f t="shared" si="1628"/>
        <v>0</v>
      </c>
      <c r="CM156" s="23"/>
      <c r="CN156" s="23"/>
      <c r="CO156" s="23"/>
      <c r="CP156" s="23"/>
      <c r="CQ156" s="23"/>
      <c r="CR156" s="23"/>
      <c r="CS156" s="23"/>
      <c r="CT156" s="23">
        <f t="shared" si="1617"/>
        <v>0</v>
      </c>
      <c r="CU156" s="23">
        <f t="shared" si="1617"/>
        <v>0</v>
      </c>
      <c r="CV156" s="23"/>
      <c r="CW156" s="23"/>
      <c r="CX156" s="23"/>
      <c r="CY156" s="23"/>
      <c r="CZ156" s="23"/>
      <c r="DA156" s="23"/>
      <c r="DB156" s="23"/>
      <c r="DC156" s="23">
        <f t="shared" si="1618"/>
        <v>0</v>
      </c>
      <c r="DD156" s="23">
        <f t="shared" si="1618"/>
        <v>0</v>
      </c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>
        <v>120.105</v>
      </c>
      <c r="DP156" s="23">
        <v>0</v>
      </c>
      <c r="DQ156" s="23">
        <f t="shared" si="1623"/>
        <v>0</v>
      </c>
      <c r="DR156" s="23"/>
      <c r="DS156" s="23"/>
      <c r="DT156" s="23"/>
      <c r="DU156" s="23">
        <f t="shared" si="1619"/>
        <v>0</v>
      </c>
      <c r="DV156" s="23">
        <f t="shared" si="1619"/>
        <v>0</v>
      </c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>
        <f t="shared" si="1622"/>
        <v>0</v>
      </c>
      <c r="GV156" s="23"/>
      <c r="GW156" s="23"/>
      <c r="GX156" s="23"/>
      <c r="GY156" s="23"/>
      <c r="GZ156" s="23"/>
      <c r="HA156" s="23"/>
      <c r="HB156" s="23"/>
      <c r="HC156" s="23"/>
    </row>
    <row r="157" spans="1:211">
      <c r="A157" s="20" t="s">
        <v>96</v>
      </c>
      <c r="B157" s="23">
        <f t="shared" si="1607"/>
        <v>503.02100000000002</v>
      </c>
      <c r="C157" s="23">
        <f t="shared" si="1608"/>
        <v>0</v>
      </c>
      <c r="D157" s="23">
        <f t="shared" si="1341"/>
        <v>0</v>
      </c>
      <c r="E157" s="23">
        <f t="shared" si="1609"/>
        <v>0</v>
      </c>
      <c r="F157" s="23">
        <f t="shared" si="1609"/>
        <v>0</v>
      </c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>
        <f t="shared" si="1610"/>
        <v>0</v>
      </c>
      <c r="U157" s="23">
        <f t="shared" si="1610"/>
        <v>0</v>
      </c>
      <c r="V157" s="23"/>
      <c r="W157" s="23"/>
      <c r="X157" s="23"/>
      <c r="Y157" s="23"/>
      <c r="Z157" s="23"/>
      <c r="AA157" s="23"/>
      <c r="AB157" s="23"/>
      <c r="AC157" s="23">
        <f t="shared" si="1611"/>
        <v>0</v>
      </c>
      <c r="AD157" s="23">
        <f t="shared" si="1611"/>
        <v>0</v>
      </c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>
        <f>AR157+AU157</f>
        <v>0</v>
      </c>
      <c r="AP157" s="23">
        <f>AS157+AV157</f>
        <v>0</v>
      </c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>
        <f t="shared" si="1614"/>
        <v>0</v>
      </c>
      <c r="BK157" s="23"/>
      <c r="BL157" s="23"/>
      <c r="BM157" s="23"/>
      <c r="BN157" s="23"/>
      <c r="BO157" s="23"/>
      <c r="BP157" s="23"/>
      <c r="BQ157" s="23"/>
      <c r="BR157" s="23"/>
      <c r="BS157" s="23">
        <f t="shared" si="1615"/>
        <v>0</v>
      </c>
      <c r="BT157" s="23">
        <f t="shared" si="1615"/>
        <v>0</v>
      </c>
      <c r="BU157" s="23"/>
      <c r="BV157" s="23"/>
      <c r="BW157" s="23"/>
      <c r="BX157" s="23"/>
      <c r="BY157" s="23"/>
      <c r="BZ157" s="23"/>
      <c r="CA157" s="23"/>
      <c r="CB157" s="23">
        <f t="shared" si="1616"/>
        <v>0</v>
      </c>
      <c r="CC157" s="23">
        <f t="shared" si="1616"/>
        <v>0</v>
      </c>
      <c r="CD157" s="23"/>
      <c r="CE157" s="23"/>
      <c r="CF157" s="23"/>
      <c r="CG157" s="23"/>
      <c r="CH157" s="23"/>
      <c r="CI157" s="23"/>
      <c r="CJ157" s="23"/>
      <c r="CK157" s="23">
        <f t="shared" si="1628"/>
        <v>0</v>
      </c>
      <c r="CL157" s="23">
        <f t="shared" si="1628"/>
        <v>0</v>
      </c>
      <c r="CM157" s="23"/>
      <c r="CN157" s="23"/>
      <c r="CO157" s="23"/>
      <c r="CP157" s="23"/>
      <c r="CQ157" s="23"/>
      <c r="CR157" s="23"/>
      <c r="CS157" s="23"/>
      <c r="CT157" s="23">
        <f t="shared" si="1617"/>
        <v>0</v>
      </c>
      <c r="CU157" s="23">
        <f t="shared" si="1617"/>
        <v>0</v>
      </c>
      <c r="CV157" s="23"/>
      <c r="CW157" s="23"/>
      <c r="CX157" s="23"/>
      <c r="CY157" s="23"/>
      <c r="CZ157" s="23"/>
      <c r="DA157" s="23"/>
      <c r="DB157" s="23"/>
      <c r="DC157" s="23">
        <f>DF157+DI157</f>
        <v>0</v>
      </c>
      <c r="DD157" s="23">
        <f>DG157+DJ157</f>
        <v>0</v>
      </c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>
        <v>503.02100000000002</v>
      </c>
      <c r="DP157" s="23">
        <v>0</v>
      </c>
      <c r="DQ157" s="23">
        <f t="shared" si="1623"/>
        <v>0</v>
      </c>
      <c r="DR157" s="23"/>
      <c r="DS157" s="23"/>
      <c r="DT157" s="23"/>
      <c r="DU157" s="23">
        <f t="shared" si="1619"/>
        <v>0</v>
      </c>
      <c r="DV157" s="23">
        <f t="shared" si="1619"/>
        <v>0</v>
      </c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>
        <f t="shared" si="1622"/>
        <v>0</v>
      </c>
      <c r="GV157" s="23"/>
      <c r="GW157" s="23"/>
      <c r="GX157" s="23"/>
      <c r="GY157" s="23"/>
      <c r="GZ157" s="23"/>
      <c r="HA157" s="23"/>
      <c r="HB157" s="23"/>
      <c r="HC157" s="23"/>
    </row>
    <row r="158" spans="1:211" s="61" customFormat="1">
      <c r="A158" s="22" t="s">
        <v>173</v>
      </c>
      <c r="B158" s="24">
        <f t="shared" ref="B158:C158" si="1629">B159+B160</f>
        <v>60732.60646000001</v>
      </c>
      <c r="C158" s="24">
        <f t="shared" si="1629"/>
        <v>8739.6068700000014</v>
      </c>
      <c r="D158" s="24">
        <f t="shared" ref="D158:D163" si="1630">C158/B158*100</f>
        <v>14.390304285320147</v>
      </c>
      <c r="E158" s="24">
        <f>E159+E160</f>
        <v>493.98621000000003</v>
      </c>
      <c r="F158" s="24">
        <f>F159+F160</f>
        <v>493.98621000000003</v>
      </c>
      <c r="G158" s="24">
        <f t="shared" ref="G158:G159" si="1631">F158/E158*100</f>
        <v>100</v>
      </c>
      <c r="H158" s="24">
        <f t="shared" ref="H158:I158" si="1632">H159+H160</f>
        <v>489.04635000000002</v>
      </c>
      <c r="I158" s="24">
        <f t="shared" si="1632"/>
        <v>489.04635000000002</v>
      </c>
      <c r="J158" s="24">
        <f t="shared" ref="J158" si="1633">I158/H158*100</f>
        <v>100</v>
      </c>
      <c r="K158" s="24">
        <f t="shared" ref="K158:L158" si="1634">K159+K160</f>
        <v>4.9398600000000004</v>
      </c>
      <c r="L158" s="24">
        <f t="shared" si="1634"/>
        <v>4.9398600000000004</v>
      </c>
      <c r="M158" s="24">
        <f t="shared" ref="M158" si="1635">L158/K158*100</f>
        <v>100</v>
      </c>
      <c r="N158" s="24">
        <f t="shared" ref="N158:O158" si="1636">N159+N160</f>
        <v>204.3</v>
      </c>
      <c r="O158" s="24">
        <f t="shared" si="1636"/>
        <v>204.3</v>
      </c>
      <c r="P158" s="24">
        <f t="shared" ref="P158" si="1637">O158/N158*100</f>
        <v>100</v>
      </c>
      <c r="Q158" s="24">
        <f t="shared" ref="Q158:R158" si="1638">Q159+Q160</f>
        <v>0</v>
      </c>
      <c r="R158" s="24">
        <f t="shared" si="1638"/>
        <v>0</v>
      </c>
      <c r="S158" s="23"/>
      <c r="T158" s="24">
        <f t="shared" ref="T158:U158" si="1639">T159+T160</f>
        <v>0</v>
      </c>
      <c r="U158" s="24">
        <f t="shared" si="1639"/>
        <v>0</v>
      </c>
      <c r="V158" s="24" t="e">
        <f t="shared" ref="V158:V159" si="1640">U158/T158*100</f>
        <v>#DIV/0!</v>
      </c>
      <c r="W158" s="24">
        <f t="shared" ref="W158:X158" si="1641">W159+W160</f>
        <v>0</v>
      </c>
      <c r="X158" s="24">
        <f t="shared" si="1641"/>
        <v>0</v>
      </c>
      <c r="Y158" s="24" t="e">
        <f t="shared" ref="Y158:Y159" si="1642">X158/W158*100</f>
        <v>#DIV/0!</v>
      </c>
      <c r="Z158" s="24">
        <f t="shared" ref="Z158:AA158" si="1643">Z159+Z160</f>
        <v>0</v>
      </c>
      <c r="AA158" s="24">
        <f t="shared" si="1643"/>
        <v>0</v>
      </c>
      <c r="AB158" s="24" t="e">
        <f t="shared" ref="AB158:AB159" si="1644">AA158/Z158*100</f>
        <v>#DIV/0!</v>
      </c>
      <c r="AC158" s="24">
        <f t="shared" ref="AC158:AD158" si="1645">AC159+AC160</f>
        <v>0</v>
      </c>
      <c r="AD158" s="24">
        <f t="shared" si="1645"/>
        <v>0</v>
      </c>
      <c r="AE158" s="23"/>
      <c r="AF158" s="24">
        <f t="shared" ref="AF158:AG158" si="1646">AF159+AF160</f>
        <v>0</v>
      </c>
      <c r="AG158" s="24">
        <f t="shared" si="1646"/>
        <v>0</v>
      </c>
      <c r="AH158" s="23"/>
      <c r="AI158" s="24">
        <f t="shared" ref="AI158:AJ158" si="1647">AI159+AI160</f>
        <v>0</v>
      </c>
      <c r="AJ158" s="24">
        <f t="shared" si="1647"/>
        <v>0</v>
      </c>
      <c r="AK158" s="23"/>
      <c r="AL158" s="24">
        <f t="shared" ref="AL158:AM158" si="1648">AL159+AL160</f>
        <v>9000</v>
      </c>
      <c r="AM158" s="24">
        <f t="shared" si="1648"/>
        <v>0</v>
      </c>
      <c r="AN158" s="23"/>
      <c r="AO158" s="24">
        <f t="shared" ref="AO158:AP158" si="1649">AO159+AO160</f>
        <v>0</v>
      </c>
      <c r="AP158" s="24">
        <f t="shared" si="1649"/>
        <v>0</v>
      </c>
      <c r="AQ158" s="23"/>
      <c r="AR158" s="24">
        <f t="shared" ref="AR158:AS158" si="1650">AR159+AR160</f>
        <v>0</v>
      </c>
      <c r="AS158" s="24">
        <f t="shared" si="1650"/>
        <v>0</v>
      </c>
      <c r="AT158" s="23"/>
      <c r="AU158" s="24">
        <f t="shared" ref="AU158:AV158" si="1651">AU159+AU160</f>
        <v>0</v>
      </c>
      <c r="AV158" s="24">
        <f t="shared" si="1651"/>
        <v>0</v>
      </c>
      <c r="AW158" s="23"/>
      <c r="AX158" s="24">
        <f t="shared" ref="AX158:AY158" si="1652">AX159+AX160</f>
        <v>1406.5426200000002</v>
      </c>
      <c r="AY158" s="24">
        <f t="shared" si="1652"/>
        <v>0</v>
      </c>
      <c r="AZ158" s="24">
        <f t="shared" ref="AZ158" si="1653">AY158/AX158*100</f>
        <v>0</v>
      </c>
      <c r="BA158" s="24">
        <f t="shared" ref="BA158:BB158" si="1654">BA159+BA160</f>
        <v>1378.4118000000001</v>
      </c>
      <c r="BB158" s="24">
        <f t="shared" si="1654"/>
        <v>0</v>
      </c>
      <c r="BC158" s="24">
        <f t="shared" ref="BC158" si="1655">BB158/BA158*100</f>
        <v>0</v>
      </c>
      <c r="BD158" s="24">
        <f t="shared" ref="BD158:BE158" si="1656">BD159+BD160</f>
        <v>28.13082</v>
      </c>
      <c r="BE158" s="24">
        <f t="shared" si="1656"/>
        <v>0</v>
      </c>
      <c r="BF158" s="24">
        <f t="shared" ref="BF158" si="1657">BE158/BD158*100</f>
        <v>0</v>
      </c>
      <c r="BG158" s="24">
        <f t="shared" ref="BG158:BH158" si="1658">BG159+BG160</f>
        <v>0</v>
      </c>
      <c r="BH158" s="24">
        <f t="shared" si="1658"/>
        <v>0</v>
      </c>
      <c r="BI158" s="24"/>
      <c r="BJ158" s="24">
        <f t="shared" ref="BJ158:BK158" si="1659">BJ159+BJ160</f>
        <v>591.93000000000006</v>
      </c>
      <c r="BK158" s="24">
        <f t="shared" si="1659"/>
        <v>0</v>
      </c>
      <c r="BL158" s="24">
        <f t="shared" ref="BL158" si="1660">BK158/BJ158*100</f>
        <v>0</v>
      </c>
      <c r="BM158" s="24">
        <f t="shared" ref="BM158" si="1661">BM159+BM160</f>
        <v>0</v>
      </c>
      <c r="BN158" s="24">
        <f t="shared" ref="BN158" si="1662">BN159+BN160</f>
        <v>0</v>
      </c>
      <c r="BO158" s="24"/>
      <c r="BP158" s="24">
        <f t="shared" ref="BP158:BQ158" si="1663">BP159+BP160</f>
        <v>591.93000000000006</v>
      </c>
      <c r="BQ158" s="24">
        <f t="shared" si="1663"/>
        <v>0</v>
      </c>
      <c r="BR158" s="24">
        <f t="shared" ref="BR158" si="1664">BQ158/BP158*100</f>
        <v>0</v>
      </c>
      <c r="BS158" s="24">
        <f t="shared" ref="BS158:BT158" si="1665">BS159+BS160</f>
        <v>0</v>
      </c>
      <c r="BT158" s="24">
        <f t="shared" si="1665"/>
        <v>0</v>
      </c>
      <c r="BU158" s="24"/>
      <c r="BV158" s="24">
        <f t="shared" ref="BV158:BW158" si="1666">BV159+BV160</f>
        <v>0</v>
      </c>
      <c r="BW158" s="24">
        <f t="shared" si="1666"/>
        <v>0</v>
      </c>
      <c r="BX158" s="24"/>
      <c r="BY158" s="24">
        <f t="shared" ref="BY158:BZ158" si="1667">BY159+BY160</f>
        <v>0</v>
      </c>
      <c r="BZ158" s="24">
        <f t="shared" si="1667"/>
        <v>0</v>
      </c>
      <c r="CA158" s="24"/>
      <c r="CB158" s="24">
        <f t="shared" ref="CB158:CC158" si="1668">CB159+CB160</f>
        <v>0</v>
      </c>
      <c r="CC158" s="24">
        <f t="shared" si="1668"/>
        <v>0</v>
      </c>
      <c r="CD158" s="24"/>
      <c r="CE158" s="24">
        <f t="shared" ref="CE158:CF158" si="1669">CE159+CE160</f>
        <v>0</v>
      </c>
      <c r="CF158" s="24">
        <f t="shared" si="1669"/>
        <v>0</v>
      </c>
      <c r="CG158" s="24"/>
      <c r="CH158" s="24">
        <f t="shared" ref="CH158:CI158" si="1670">CH159+CH160</f>
        <v>0</v>
      </c>
      <c r="CI158" s="24">
        <f t="shared" si="1670"/>
        <v>0</v>
      </c>
      <c r="CJ158" s="24"/>
      <c r="CK158" s="24">
        <f t="shared" ref="CK158:CL158" si="1671">CK159+CK160</f>
        <v>0</v>
      </c>
      <c r="CL158" s="24">
        <f t="shared" si="1671"/>
        <v>0</v>
      </c>
      <c r="CM158" s="24"/>
      <c r="CN158" s="24">
        <f t="shared" ref="CN158" si="1672">CN159+CN160</f>
        <v>0</v>
      </c>
      <c r="CO158" s="24">
        <v>0</v>
      </c>
      <c r="CP158" s="24"/>
      <c r="CQ158" s="24">
        <f t="shared" ref="CQ158:CR158" si="1673">CQ159+CQ160</f>
        <v>0</v>
      </c>
      <c r="CR158" s="24">
        <f t="shared" si="1673"/>
        <v>0</v>
      </c>
      <c r="CS158" s="24"/>
      <c r="CT158" s="24">
        <f t="shared" ref="CT158:CU158" si="1674">CT159+CT160</f>
        <v>0</v>
      </c>
      <c r="CU158" s="24">
        <f t="shared" si="1674"/>
        <v>0</v>
      </c>
      <c r="CV158" s="24"/>
      <c r="CW158" s="24">
        <f t="shared" ref="CW158:CX158" si="1675">CW159+CW160</f>
        <v>0</v>
      </c>
      <c r="CX158" s="24">
        <f t="shared" si="1675"/>
        <v>0</v>
      </c>
      <c r="CY158" s="24"/>
      <c r="CZ158" s="24">
        <f t="shared" ref="CZ158:DA158" si="1676">CZ159+CZ160</f>
        <v>0</v>
      </c>
      <c r="DA158" s="24">
        <f t="shared" si="1676"/>
        <v>0</v>
      </c>
      <c r="DB158" s="24"/>
      <c r="DC158" s="24">
        <f t="shared" ref="DC158:DD158" si="1677">DC159+DC160</f>
        <v>0</v>
      </c>
      <c r="DD158" s="24">
        <f t="shared" si="1677"/>
        <v>0</v>
      </c>
      <c r="DE158" s="24"/>
      <c r="DF158" s="24">
        <f t="shared" ref="DF158:DG158" si="1678">DF159+DF160</f>
        <v>0</v>
      </c>
      <c r="DG158" s="24">
        <f t="shared" si="1678"/>
        <v>0</v>
      </c>
      <c r="DH158" s="24"/>
      <c r="DI158" s="24">
        <f t="shared" ref="DI158:DJ158" si="1679">DI159+DI160</f>
        <v>0</v>
      </c>
      <c r="DJ158" s="24">
        <f t="shared" si="1679"/>
        <v>0</v>
      </c>
      <c r="DK158" s="24"/>
      <c r="DL158" s="24">
        <f t="shared" ref="DL158:DM158" si="1680">DL159+DL160</f>
        <v>0</v>
      </c>
      <c r="DM158" s="24">
        <f t="shared" si="1680"/>
        <v>0</v>
      </c>
      <c r="DN158" s="24"/>
      <c r="DO158" s="24">
        <f t="shared" ref="DO158:DP158" si="1681">DO159+DO160</f>
        <v>35573.707000000002</v>
      </c>
      <c r="DP158" s="24">
        <f t="shared" si="1681"/>
        <v>0</v>
      </c>
      <c r="DQ158" s="24">
        <f t="shared" ref="DQ158" si="1682">DP158/DO158*100</f>
        <v>0</v>
      </c>
      <c r="DR158" s="24">
        <f t="shared" ref="DR158:DS158" si="1683">DR159+DR160</f>
        <v>5366.2</v>
      </c>
      <c r="DS158" s="24">
        <f t="shared" si="1683"/>
        <v>3600</v>
      </c>
      <c r="DT158" s="24">
        <f t="shared" ref="DT158" si="1684">DS158/DR158*100</f>
        <v>67.0865789571764</v>
      </c>
      <c r="DU158" s="24">
        <f t="shared" ref="DU158:DV158" si="1685">DU159+DU160</f>
        <v>0</v>
      </c>
      <c r="DV158" s="24">
        <f t="shared" si="1685"/>
        <v>0</v>
      </c>
      <c r="DW158" s="24"/>
      <c r="DX158" s="24">
        <f t="shared" ref="DX158:DY158" si="1686">DX159+DX160</f>
        <v>0</v>
      </c>
      <c r="DY158" s="24">
        <f t="shared" si="1686"/>
        <v>0</v>
      </c>
      <c r="DZ158" s="24"/>
      <c r="EA158" s="24">
        <f t="shared" ref="EA158:EB158" si="1687">EA159+EA160</f>
        <v>0</v>
      </c>
      <c r="EB158" s="24">
        <f t="shared" si="1687"/>
        <v>0</v>
      </c>
      <c r="EC158" s="24"/>
      <c r="ED158" s="24">
        <f t="shared" ref="ED158" si="1688">ED159+ED160</f>
        <v>0</v>
      </c>
      <c r="EE158" s="24"/>
      <c r="EF158" s="23"/>
      <c r="EG158" s="24">
        <f t="shared" ref="EG158:EH158" si="1689">EG159+EG160</f>
        <v>0</v>
      </c>
      <c r="EH158" s="24">
        <f t="shared" si="1689"/>
        <v>0</v>
      </c>
      <c r="EI158" s="24"/>
      <c r="EJ158" s="24">
        <f t="shared" ref="EJ158:EK158" si="1690">EJ159+EJ160</f>
        <v>0</v>
      </c>
      <c r="EK158" s="24">
        <f t="shared" si="1690"/>
        <v>0</v>
      </c>
      <c r="EL158" s="24"/>
      <c r="EM158" s="24">
        <f t="shared" ref="EM158:EN158" si="1691">EM159+EM160</f>
        <v>0</v>
      </c>
      <c r="EN158" s="24">
        <f t="shared" si="1691"/>
        <v>0</v>
      </c>
      <c r="EO158" s="24"/>
      <c r="EP158" s="24">
        <f t="shared" ref="EP158:EQ158" si="1692">EP159+EP160</f>
        <v>0</v>
      </c>
      <c r="EQ158" s="24">
        <f t="shared" si="1692"/>
        <v>0</v>
      </c>
      <c r="ER158" s="24"/>
      <c r="ES158" s="24">
        <f t="shared" ref="ES158:ET158" si="1693">ES159+ES160</f>
        <v>0</v>
      </c>
      <c r="ET158" s="24">
        <f t="shared" si="1693"/>
        <v>0</v>
      </c>
      <c r="EU158" s="24"/>
      <c r="EV158" s="24">
        <f t="shared" ref="EV158:EW158" si="1694">EV159+EV160</f>
        <v>0</v>
      </c>
      <c r="EW158" s="24">
        <f t="shared" si="1694"/>
        <v>0</v>
      </c>
      <c r="EX158" s="24"/>
      <c r="EY158" s="24">
        <f t="shared" ref="EY158:EZ158" si="1695">EY159+EY160</f>
        <v>35.764159999999997</v>
      </c>
      <c r="EZ158" s="24">
        <f t="shared" si="1695"/>
        <v>35.764159999999997</v>
      </c>
      <c r="FA158" s="24">
        <f t="shared" ref="FA158:FA159" si="1696">EZ158/EY158*100</f>
        <v>100</v>
      </c>
      <c r="FB158" s="24">
        <f t="shared" ref="FB158:FC158" si="1697">FB159+FB160</f>
        <v>3387.9385499999999</v>
      </c>
      <c r="FC158" s="24">
        <f t="shared" si="1697"/>
        <v>1531.4994300000001</v>
      </c>
      <c r="FD158" s="24">
        <f t="shared" ref="FD158:FD159" si="1698">FC158/FB158*100</f>
        <v>45.204463050252194</v>
      </c>
      <c r="FE158" s="24">
        <f t="shared" ref="FE158:FF158" si="1699">FE159+FE160</f>
        <v>0</v>
      </c>
      <c r="FF158" s="24">
        <f t="shared" si="1699"/>
        <v>0</v>
      </c>
      <c r="FG158" s="24"/>
      <c r="FH158" s="24">
        <f t="shared" ref="FH158:FI158" si="1700">FH159+FH160</f>
        <v>0</v>
      </c>
      <c r="FI158" s="24">
        <f t="shared" si="1700"/>
        <v>0</v>
      </c>
      <c r="FJ158" s="24"/>
      <c r="FK158" s="24">
        <f t="shared" ref="FK158:FL158" si="1701">FK159+FK160</f>
        <v>0</v>
      </c>
      <c r="FL158" s="24">
        <f t="shared" si="1701"/>
        <v>0</v>
      </c>
      <c r="FM158" s="24"/>
      <c r="FN158" s="24">
        <f t="shared" ref="FN158:FO158" si="1702">FN159+FN160</f>
        <v>0</v>
      </c>
      <c r="FO158" s="24">
        <f t="shared" si="1702"/>
        <v>0</v>
      </c>
      <c r="FP158" s="24"/>
      <c r="FQ158" s="24">
        <f t="shared" ref="FQ158:FR158" si="1703">FQ159+FQ160</f>
        <v>0</v>
      </c>
      <c r="FR158" s="24">
        <f t="shared" si="1703"/>
        <v>0</v>
      </c>
      <c r="FS158" s="24"/>
      <c r="FT158" s="24">
        <f t="shared" ref="FT158:FU158" si="1704">FT159+FT160</f>
        <v>0</v>
      </c>
      <c r="FU158" s="24">
        <f t="shared" si="1704"/>
        <v>0</v>
      </c>
      <c r="FV158" s="24"/>
      <c r="FW158" s="24">
        <f t="shared" ref="FW158:FX158" si="1705">FW159+FW160</f>
        <v>1259.874</v>
      </c>
      <c r="FX158" s="24">
        <f t="shared" si="1705"/>
        <v>1030.8809200000001</v>
      </c>
      <c r="FY158" s="24"/>
      <c r="FZ158" s="24">
        <f t="shared" ref="FZ158:GA158" si="1706">FZ159+FZ160</f>
        <v>1544.1232399999999</v>
      </c>
      <c r="GA158" s="24">
        <f t="shared" si="1706"/>
        <v>1543.6831500000001</v>
      </c>
      <c r="GB158" s="24">
        <f t="shared" ref="GB158:GB159" si="1707">GA158/FZ158*100</f>
        <v>99.971499036566541</v>
      </c>
      <c r="GC158" s="24">
        <f t="shared" ref="GC158:GD158" si="1708">GC159+GC160</f>
        <v>1568.7476799999999</v>
      </c>
      <c r="GD158" s="24">
        <f t="shared" si="1708"/>
        <v>0</v>
      </c>
      <c r="GE158" s="24">
        <f t="shared" ref="GE158:GE159" si="1709">GD158/GC158*100</f>
        <v>0</v>
      </c>
      <c r="GF158" s="24">
        <f t="shared" ref="GF158:GG158" si="1710">GF159+GF160</f>
        <v>0</v>
      </c>
      <c r="GG158" s="24">
        <f t="shared" si="1710"/>
        <v>0</v>
      </c>
      <c r="GH158" s="24"/>
      <c r="GI158" s="24">
        <f t="shared" ref="GI158:GJ158" si="1711">GI159+GI160</f>
        <v>0</v>
      </c>
      <c r="GJ158" s="24">
        <f t="shared" si="1711"/>
        <v>0</v>
      </c>
      <c r="GK158" s="24"/>
      <c r="GL158" s="24">
        <f t="shared" ref="GL158:GM158" si="1712">GL159+GL160</f>
        <v>299.49299999999999</v>
      </c>
      <c r="GM158" s="24">
        <f t="shared" si="1712"/>
        <v>299.49299999999999</v>
      </c>
      <c r="GN158" s="24"/>
      <c r="GO158" s="24">
        <f t="shared" ref="GO158:GP158" si="1713">GO159+GO160</f>
        <v>0</v>
      </c>
      <c r="GP158" s="24">
        <f t="shared" si="1713"/>
        <v>0</v>
      </c>
      <c r="GQ158" s="24"/>
      <c r="GR158" s="24">
        <f t="shared" ref="GR158:GS158" si="1714">GR159+GR160</f>
        <v>0</v>
      </c>
      <c r="GS158" s="24">
        <f t="shared" si="1714"/>
        <v>0</v>
      </c>
      <c r="GT158" s="24"/>
      <c r="GU158" s="24">
        <f t="shared" ref="GU158:GV158" si="1715">GU159+GU160</f>
        <v>0</v>
      </c>
      <c r="GV158" s="24">
        <f t="shared" si="1715"/>
        <v>0</v>
      </c>
      <c r="GW158" s="24"/>
      <c r="GX158" s="24">
        <f t="shared" ref="GX158:GY158" si="1716">GX159+GX160</f>
        <v>0</v>
      </c>
      <c r="GY158" s="24">
        <f t="shared" si="1716"/>
        <v>0</v>
      </c>
      <c r="GZ158" s="24"/>
      <c r="HA158" s="24">
        <f t="shared" ref="HA158:HB158" si="1717">HA159+HA160</f>
        <v>0</v>
      </c>
      <c r="HB158" s="24">
        <f t="shared" si="1717"/>
        <v>0</v>
      </c>
      <c r="HC158" s="24"/>
    </row>
    <row r="159" spans="1:211">
      <c r="A159" s="20" t="s">
        <v>174</v>
      </c>
      <c r="B159" s="23">
        <f t="shared" ref="B159" si="1718">E159+N159+Q159+T159+AC159+AL159+AO159+AX159+BG159+BJ159+BS159+CB159+CK159+CT159+DC159+DL159+DO159+DR159+DU159+ED159+EG159+EP159+ES159+EV159+EY159+FB159+FE159+FH159+FK159+FN159+FQ159+FT159+FW159+FZ159+GC159+GF159+GI159+GL159+GO159+GU159+GR159</f>
        <v>22860.933840000002</v>
      </c>
      <c r="C159" s="23">
        <f t="shared" ref="C159" si="1719">F159+O159+R159+U159+AD159+AM159+AP159+AY159+BH159+BK159+BT159+CC159+CL159+CU159+DD159+DM159+DP159+DS159+DV159+EE159+EH159+EQ159+ET159+EW159+EZ159+FC159+FF159+FI159+FL159+FO159+FR159+FU159+FX159+GA159+GD159+GG159+GJ159+GM159+GP159+GV159+GS159</f>
        <v>8440.113870000001</v>
      </c>
      <c r="D159" s="23">
        <f t="shared" si="1630"/>
        <v>36.919374899866298</v>
      </c>
      <c r="E159" s="23">
        <f>H159+K159</f>
        <v>493.98621000000003</v>
      </c>
      <c r="F159" s="23">
        <f>I159+L159</f>
        <v>493.98621000000003</v>
      </c>
      <c r="G159" s="23">
        <f t="shared" si="1631"/>
        <v>100</v>
      </c>
      <c r="H159" s="23">
        <v>489.04635000000002</v>
      </c>
      <c r="I159" s="23">
        <v>489.04635000000002</v>
      </c>
      <c r="J159" s="23">
        <f>I159/H159*100</f>
        <v>100</v>
      </c>
      <c r="K159" s="23">
        <v>4.9398600000000004</v>
      </c>
      <c r="L159" s="23">
        <v>4.9398600000000004</v>
      </c>
      <c r="M159" s="23">
        <f>L159/K159*100</f>
        <v>100</v>
      </c>
      <c r="N159" s="23">
        <v>204.3</v>
      </c>
      <c r="O159" s="23">
        <v>204.3</v>
      </c>
      <c r="P159" s="23">
        <f>O159/N159*100</f>
        <v>100</v>
      </c>
      <c r="Q159" s="23"/>
      <c r="R159" s="23"/>
      <c r="S159" s="23"/>
      <c r="T159" s="23">
        <f>W159+Z159</f>
        <v>0</v>
      </c>
      <c r="U159" s="23">
        <f>X159+AA159</f>
        <v>0</v>
      </c>
      <c r="V159" s="23" t="e">
        <f t="shared" si="1640"/>
        <v>#DIV/0!</v>
      </c>
      <c r="W159" s="23">
        <v>0</v>
      </c>
      <c r="X159" s="23"/>
      <c r="Y159" s="23" t="e">
        <f t="shared" si="1642"/>
        <v>#DIV/0!</v>
      </c>
      <c r="Z159" s="23">
        <v>0</v>
      </c>
      <c r="AA159" s="23"/>
      <c r="AB159" s="23" t="e">
        <f t="shared" si="1644"/>
        <v>#DIV/0!</v>
      </c>
      <c r="AC159" s="23">
        <f>AF159+AI159</f>
        <v>0</v>
      </c>
      <c r="AD159" s="23">
        <f>AG159+AJ159</f>
        <v>0</v>
      </c>
      <c r="AE159" s="23"/>
      <c r="AF159" s="23"/>
      <c r="AG159" s="23"/>
      <c r="AH159" s="23"/>
      <c r="AI159" s="23"/>
      <c r="AJ159" s="23"/>
      <c r="AK159" s="23"/>
      <c r="AL159" s="23">
        <v>9000</v>
      </c>
      <c r="AM159" s="23"/>
      <c r="AN159" s="23"/>
      <c r="AO159" s="23">
        <f>AR159+AU159</f>
        <v>0</v>
      </c>
      <c r="AP159" s="23">
        <f>AS159+AV159</f>
        <v>0</v>
      </c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>
        <f>BM159+BP159</f>
        <v>0</v>
      </c>
      <c r="BK159" s="23"/>
      <c r="BL159" s="23"/>
      <c r="BM159" s="23"/>
      <c r="BN159" s="23"/>
      <c r="BO159" s="23"/>
      <c r="BP159" s="23"/>
      <c r="BQ159" s="23"/>
      <c r="BR159" s="23"/>
      <c r="BS159" s="23">
        <f>BV159+BY159</f>
        <v>0</v>
      </c>
      <c r="BT159" s="23">
        <f>BW159+BZ159</f>
        <v>0</v>
      </c>
      <c r="BU159" s="23"/>
      <c r="BV159" s="23"/>
      <c r="BW159" s="23"/>
      <c r="BX159" s="23"/>
      <c r="BY159" s="23"/>
      <c r="BZ159" s="23"/>
      <c r="CA159" s="23"/>
      <c r="CB159" s="23">
        <f>CE159+CH159</f>
        <v>0</v>
      </c>
      <c r="CC159" s="23">
        <f>CF159+CI159</f>
        <v>0</v>
      </c>
      <c r="CD159" s="23"/>
      <c r="CE159" s="23"/>
      <c r="CF159" s="23"/>
      <c r="CG159" s="23"/>
      <c r="CH159" s="23"/>
      <c r="CI159" s="23"/>
      <c r="CJ159" s="23"/>
      <c r="CK159" s="23">
        <f t="shared" ref="CK159:CL159" si="1720">CN159+CQ159</f>
        <v>0</v>
      </c>
      <c r="CL159" s="23">
        <f t="shared" si="1720"/>
        <v>0</v>
      </c>
      <c r="CM159" s="23"/>
      <c r="CN159" s="23"/>
      <c r="CO159" s="23"/>
      <c r="CP159" s="23"/>
      <c r="CQ159" s="23"/>
      <c r="CR159" s="23"/>
      <c r="CS159" s="23"/>
      <c r="CT159" s="23">
        <f>CW159+CZ159</f>
        <v>0</v>
      </c>
      <c r="CU159" s="23">
        <f>CX159+DA159</f>
        <v>0</v>
      </c>
      <c r="CV159" s="23"/>
      <c r="CW159" s="23"/>
      <c r="CX159" s="23"/>
      <c r="CY159" s="23"/>
      <c r="CZ159" s="23"/>
      <c r="DA159" s="23"/>
      <c r="DB159" s="23"/>
      <c r="DC159" s="23">
        <f>DF159+DI159</f>
        <v>0</v>
      </c>
      <c r="DD159" s="23">
        <f>DG159+DJ159</f>
        <v>0</v>
      </c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4"/>
      <c r="DR159" s="23">
        <v>5366.2</v>
      </c>
      <c r="DS159" s="23">
        <v>3600</v>
      </c>
      <c r="DT159" s="23">
        <f>DS159/DR159*100</f>
        <v>67.0865789571764</v>
      </c>
      <c r="DU159" s="23">
        <f>DX159+EA159</f>
        <v>0</v>
      </c>
      <c r="DV159" s="23">
        <f>DY159+EB159</f>
        <v>0</v>
      </c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>
        <v>35.764159999999997</v>
      </c>
      <c r="EZ159" s="23">
        <v>35.764159999999997</v>
      </c>
      <c r="FA159" s="23">
        <f t="shared" si="1696"/>
        <v>100</v>
      </c>
      <c r="FB159" s="23">
        <v>3387.9385499999999</v>
      </c>
      <c r="FC159" s="23">
        <v>1531.4994300000001</v>
      </c>
      <c r="FD159" s="23">
        <f t="shared" si="1698"/>
        <v>45.204463050252194</v>
      </c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>
        <v>1259.874</v>
      </c>
      <c r="FX159" s="23">
        <v>1030.8809200000001</v>
      </c>
      <c r="FY159" s="23"/>
      <c r="FZ159" s="23">
        <v>1544.1232399999999</v>
      </c>
      <c r="GA159" s="23">
        <v>1543.6831500000001</v>
      </c>
      <c r="GB159" s="23">
        <f t="shared" si="1707"/>
        <v>99.971499036566541</v>
      </c>
      <c r="GC159" s="23">
        <v>1568.7476799999999</v>
      </c>
      <c r="GD159" s="23"/>
      <c r="GE159" s="23">
        <f t="shared" si="1709"/>
        <v>0</v>
      </c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>
        <f>GX159+HA159</f>
        <v>0</v>
      </c>
      <c r="GV159" s="23"/>
      <c r="GW159" s="23"/>
      <c r="GX159" s="23"/>
      <c r="GY159" s="23"/>
      <c r="GZ159" s="23"/>
      <c r="HA159" s="23"/>
      <c r="HB159" s="23"/>
      <c r="HC159" s="23"/>
    </row>
    <row r="160" spans="1:211" s="61" customFormat="1" ht="20.25" customHeight="1">
      <c r="A160" s="22" t="s">
        <v>192</v>
      </c>
      <c r="B160" s="24">
        <f>B161+B162+B163+B164+B165</f>
        <v>37871.672620000005</v>
      </c>
      <c r="C160" s="24">
        <f t="shared" ref="C160" si="1721">SUM(C162:C165)</f>
        <v>299.49299999999999</v>
      </c>
      <c r="D160" s="24">
        <f t="shared" si="1630"/>
        <v>0.79081006800274767</v>
      </c>
      <c r="E160" s="24">
        <f>SUM(E161:E165)</f>
        <v>0</v>
      </c>
      <c r="F160" s="24">
        <f>SUM(F161:F165)</f>
        <v>0</v>
      </c>
      <c r="G160" s="23"/>
      <c r="H160" s="24">
        <f t="shared" ref="H160:I160" si="1722">SUM(H162:H165)</f>
        <v>0</v>
      </c>
      <c r="I160" s="24">
        <f t="shared" si="1722"/>
        <v>0</v>
      </c>
      <c r="J160" s="23"/>
      <c r="K160" s="24">
        <f t="shared" ref="K160:L160" si="1723">SUM(K162:K165)</f>
        <v>0</v>
      </c>
      <c r="L160" s="24">
        <f t="shared" si="1723"/>
        <v>0</v>
      </c>
      <c r="M160" s="23"/>
      <c r="N160" s="24">
        <f t="shared" ref="N160:O160" si="1724">SUM(N162:N165)</f>
        <v>0</v>
      </c>
      <c r="O160" s="24">
        <f t="shared" si="1724"/>
        <v>0</v>
      </c>
      <c r="P160" s="23"/>
      <c r="Q160" s="24">
        <f t="shared" ref="Q160:R160" si="1725">SUM(Q162:Q165)</f>
        <v>0</v>
      </c>
      <c r="R160" s="24">
        <f t="shared" si="1725"/>
        <v>0</v>
      </c>
      <c r="S160" s="23"/>
      <c r="T160" s="24">
        <f t="shared" ref="T160:U160" si="1726">SUM(T162:T165)</f>
        <v>0</v>
      </c>
      <c r="U160" s="24">
        <f t="shared" si="1726"/>
        <v>0</v>
      </c>
      <c r="V160" s="23"/>
      <c r="W160" s="24">
        <f t="shared" ref="W160:X160" si="1727">SUM(W162:W165)</f>
        <v>0</v>
      </c>
      <c r="X160" s="24">
        <f t="shared" si="1727"/>
        <v>0</v>
      </c>
      <c r="Y160" s="23"/>
      <c r="Z160" s="24">
        <f t="shared" ref="Z160:AA160" si="1728">SUM(Z162:Z165)</f>
        <v>0</v>
      </c>
      <c r="AA160" s="24">
        <f t="shared" si="1728"/>
        <v>0</v>
      </c>
      <c r="AB160" s="23"/>
      <c r="AC160" s="24">
        <f t="shared" ref="AC160:AD160" si="1729">SUM(AC162:AC165)</f>
        <v>0</v>
      </c>
      <c r="AD160" s="24">
        <f t="shared" si="1729"/>
        <v>0</v>
      </c>
      <c r="AE160" s="23"/>
      <c r="AF160" s="24">
        <f t="shared" ref="AF160:AG160" si="1730">SUM(AF162:AF165)</f>
        <v>0</v>
      </c>
      <c r="AG160" s="24">
        <f t="shared" si="1730"/>
        <v>0</v>
      </c>
      <c r="AH160" s="23"/>
      <c r="AI160" s="24">
        <f t="shared" ref="AI160:AJ160" si="1731">SUM(AI162:AI165)</f>
        <v>0</v>
      </c>
      <c r="AJ160" s="24">
        <f t="shared" si="1731"/>
        <v>0</v>
      </c>
      <c r="AK160" s="23"/>
      <c r="AL160" s="24">
        <f t="shared" ref="AL160:AM160" si="1732">SUM(AL162:AL165)</f>
        <v>0</v>
      </c>
      <c r="AM160" s="24">
        <f t="shared" si="1732"/>
        <v>0</v>
      </c>
      <c r="AN160" s="23"/>
      <c r="AO160" s="24">
        <f t="shared" ref="AO160:AP160" si="1733">SUM(AO162:AO165)</f>
        <v>0</v>
      </c>
      <c r="AP160" s="24">
        <f t="shared" si="1733"/>
        <v>0</v>
      </c>
      <c r="AQ160" s="23"/>
      <c r="AR160" s="24">
        <f t="shared" ref="AR160:AS160" si="1734">SUM(AR162:AR165)</f>
        <v>0</v>
      </c>
      <c r="AS160" s="24">
        <f t="shared" si="1734"/>
        <v>0</v>
      </c>
      <c r="AT160" s="23"/>
      <c r="AU160" s="24">
        <f t="shared" ref="AU160:AV160" si="1735">SUM(AU162:AU165)</f>
        <v>0</v>
      </c>
      <c r="AV160" s="24">
        <f t="shared" si="1735"/>
        <v>0</v>
      </c>
      <c r="AW160" s="23"/>
      <c r="AX160" s="24">
        <f t="shared" ref="AX160:AY160" si="1736">SUM(AX162:AX165)</f>
        <v>1406.5426200000002</v>
      </c>
      <c r="AY160" s="24">
        <f t="shared" si="1736"/>
        <v>0</v>
      </c>
      <c r="AZ160" s="24">
        <f t="shared" ref="AZ160" si="1737">AY160/AX160*100</f>
        <v>0</v>
      </c>
      <c r="BA160" s="24">
        <f t="shared" ref="BA160:BB160" si="1738">SUM(BA162:BA165)</f>
        <v>1378.4118000000001</v>
      </c>
      <c r="BB160" s="24">
        <f t="shared" si="1738"/>
        <v>0</v>
      </c>
      <c r="BC160" s="24">
        <f t="shared" ref="BC160" si="1739">BB160/BA160*100</f>
        <v>0</v>
      </c>
      <c r="BD160" s="24">
        <f t="shared" ref="BD160:BE160" si="1740">SUM(BD162:BD165)</f>
        <v>28.13082</v>
      </c>
      <c r="BE160" s="24">
        <f t="shared" si="1740"/>
        <v>0</v>
      </c>
      <c r="BF160" s="24">
        <f t="shared" ref="BF160" si="1741">BE160/BD160*100</f>
        <v>0</v>
      </c>
      <c r="BG160" s="24">
        <f t="shared" ref="BG160:BH160" si="1742">SUM(BG162:BG165)</f>
        <v>0</v>
      </c>
      <c r="BH160" s="24">
        <f t="shared" si="1742"/>
        <v>0</v>
      </c>
      <c r="BI160" s="24"/>
      <c r="BJ160" s="24">
        <f>BJ161+BJ162+BJ163+BJ164+BJ165</f>
        <v>591.93000000000006</v>
      </c>
      <c r="BK160" s="24">
        <f t="shared" ref="BK160" si="1743">SUM(BK162:BK165)</f>
        <v>0</v>
      </c>
      <c r="BL160" s="24"/>
      <c r="BM160" s="24">
        <f t="shared" ref="BM160:BN160" si="1744">SUM(BM162:BM165)</f>
        <v>0</v>
      </c>
      <c r="BN160" s="24">
        <f t="shared" si="1744"/>
        <v>0</v>
      </c>
      <c r="BO160" s="24"/>
      <c r="BP160" s="24">
        <f>BP161+BP162+BP163+BP164+BP165</f>
        <v>591.93000000000006</v>
      </c>
      <c r="BQ160" s="24">
        <f t="shared" ref="BQ160" si="1745">SUM(BQ162:BQ165)</f>
        <v>0</v>
      </c>
      <c r="BR160" s="24">
        <f t="shared" ref="BR160:BR161" si="1746">BQ160/BP160*100</f>
        <v>0</v>
      </c>
      <c r="BS160" s="24">
        <f t="shared" ref="BS160:BT160" si="1747">SUM(BS162:BS165)</f>
        <v>0</v>
      </c>
      <c r="BT160" s="24">
        <f t="shared" si="1747"/>
        <v>0</v>
      </c>
      <c r="BU160" s="24"/>
      <c r="BV160" s="24">
        <f t="shared" ref="BV160:BW160" si="1748">SUM(BV162:BV165)</f>
        <v>0</v>
      </c>
      <c r="BW160" s="24">
        <f t="shared" si="1748"/>
        <v>0</v>
      </c>
      <c r="BX160" s="24"/>
      <c r="BY160" s="24">
        <f t="shared" ref="BY160:BZ160" si="1749">SUM(BY162:BY165)</f>
        <v>0</v>
      </c>
      <c r="BZ160" s="24">
        <f t="shared" si="1749"/>
        <v>0</v>
      </c>
      <c r="CA160" s="24"/>
      <c r="CB160" s="24">
        <f t="shared" ref="CB160:CC160" si="1750">SUM(CB162:CB165)</f>
        <v>0</v>
      </c>
      <c r="CC160" s="24">
        <f t="shared" si="1750"/>
        <v>0</v>
      </c>
      <c r="CD160" s="24"/>
      <c r="CE160" s="24">
        <f t="shared" ref="CE160:CF160" si="1751">SUM(CE162:CE165)</f>
        <v>0</v>
      </c>
      <c r="CF160" s="24">
        <f t="shared" si="1751"/>
        <v>0</v>
      </c>
      <c r="CG160" s="24"/>
      <c r="CH160" s="24">
        <f t="shared" ref="CH160:CI160" si="1752">SUM(CH162:CH165)</f>
        <v>0</v>
      </c>
      <c r="CI160" s="24">
        <f t="shared" si="1752"/>
        <v>0</v>
      </c>
      <c r="CJ160" s="24"/>
      <c r="CK160" s="24">
        <f t="shared" ref="CK160:CL160" si="1753">SUM(CK162:CK165)</f>
        <v>0</v>
      </c>
      <c r="CL160" s="24">
        <f t="shared" si="1753"/>
        <v>0</v>
      </c>
      <c r="CM160" s="24"/>
      <c r="CN160" s="24">
        <f t="shared" ref="CN160" si="1754">SUM(CN162:CN165)</f>
        <v>0</v>
      </c>
      <c r="CO160" s="24">
        <v>0</v>
      </c>
      <c r="CP160" s="24"/>
      <c r="CQ160" s="24">
        <f t="shared" ref="CQ160:CR160" si="1755">SUM(CQ162:CQ165)</f>
        <v>0</v>
      </c>
      <c r="CR160" s="24">
        <f t="shared" si="1755"/>
        <v>0</v>
      </c>
      <c r="CS160" s="24"/>
      <c r="CT160" s="24">
        <f t="shared" ref="CT160:CU160" si="1756">SUM(CT162:CT165)</f>
        <v>0</v>
      </c>
      <c r="CU160" s="24">
        <f t="shared" si="1756"/>
        <v>0</v>
      </c>
      <c r="CV160" s="24"/>
      <c r="CW160" s="24">
        <f t="shared" ref="CW160:CX160" si="1757">SUM(CW162:CW165)</f>
        <v>0</v>
      </c>
      <c r="CX160" s="24">
        <f t="shared" si="1757"/>
        <v>0</v>
      </c>
      <c r="CY160" s="24"/>
      <c r="CZ160" s="24">
        <f t="shared" ref="CZ160:DA160" si="1758">SUM(CZ162:CZ165)</f>
        <v>0</v>
      </c>
      <c r="DA160" s="24">
        <f t="shared" si="1758"/>
        <v>0</v>
      </c>
      <c r="DB160" s="24"/>
      <c r="DC160" s="24">
        <f t="shared" ref="DC160:DD160" si="1759">SUM(DC162:DC165)</f>
        <v>0</v>
      </c>
      <c r="DD160" s="24">
        <f t="shared" si="1759"/>
        <v>0</v>
      </c>
      <c r="DE160" s="24"/>
      <c r="DF160" s="24">
        <f t="shared" ref="DF160:DG160" si="1760">SUM(DF162:DF165)</f>
        <v>0</v>
      </c>
      <c r="DG160" s="24">
        <f t="shared" si="1760"/>
        <v>0</v>
      </c>
      <c r="DH160" s="24"/>
      <c r="DI160" s="24">
        <f t="shared" ref="DI160:DJ160" si="1761">SUM(DI162:DI165)</f>
        <v>0</v>
      </c>
      <c r="DJ160" s="24">
        <f t="shared" si="1761"/>
        <v>0</v>
      </c>
      <c r="DK160" s="24"/>
      <c r="DL160" s="24">
        <f t="shared" ref="DL160:DM160" si="1762">SUM(DL162:DL165)</f>
        <v>0</v>
      </c>
      <c r="DM160" s="24">
        <f t="shared" si="1762"/>
        <v>0</v>
      </c>
      <c r="DN160" s="24"/>
      <c r="DO160" s="24">
        <f>SUM(DO161:DO165)</f>
        <v>35573.707000000002</v>
      </c>
      <c r="DP160" s="24">
        <f t="shared" ref="DP160" si="1763">SUM(DP162:DP165)</f>
        <v>0</v>
      </c>
      <c r="DQ160" s="24">
        <f t="shared" ref="DQ160" si="1764">DP160/DO160*100</f>
        <v>0</v>
      </c>
      <c r="DR160" s="24">
        <f t="shared" ref="DR160:DS160" si="1765">SUM(DR162:DR165)</f>
        <v>0</v>
      </c>
      <c r="DS160" s="24">
        <f t="shared" si="1765"/>
        <v>0</v>
      </c>
      <c r="DT160" s="24"/>
      <c r="DU160" s="24">
        <f t="shared" ref="DU160:DV160" si="1766">SUM(DU162:DU165)</f>
        <v>0</v>
      </c>
      <c r="DV160" s="24">
        <f t="shared" si="1766"/>
        <v>0</v>
      </c>
      <c r="DW160" s="24"/>
      <c r="DX160" s="24">
        <f t="shared" ref="DX160:DY160" si="1767">SUM(DX162:DX165)</f>
        <v>0</v>
      </c>
      <c r="DY160" s="24">
        <f t="shared" si="1767"/>
        <v>0</v>
      </c>
      <c r="DZ160" s="24"/>
      <c r="EA160" s="24">
        <f t="shared" ref="EA160:EB160" si="1768">SUM(EA162:EA165)</f>
        <v>0</v>
      </c>
      <c r="EB160" s="24">
        <f t="shared" si="1768"/>
        <v>0</v>
      </c>
      <c r="EC160" s="24"/>
      <c r="ED160" s="24">
        <f t="shared" ref="ED160" si="1769">ED161+ED162</f>
        <v>0</v>
      </c>
      <c r="EE160" s="24"/>
      <c r="EF160" s="23"/>
      <c r="EG160" s="24">
        <f t="shared" ref="EG160:EH160" si="1770">EG161+EG162</f>
        <v>0</v>
      </c>
      <c r="EH160" s="24">
        <f t="shared" si="1770"/>
        <v>0</v>
      </c>
      <c r="EI160" s="24"/>
      <c r="EJ160" s="24">
        <f t="shared" ref="EJ160:EK160" si="1771">EJ161+EJ162</f>
        <v>0</v>
      </c>
      <c r="EK160" s="24">
        <f t="shared" si="1771"/>
        <v>0</v>
      </c>
      <c r="EL160" s="24"/>
      <c r="EM160" s="24">
        <f t="shared" ref="EM160:EN160" si="1772">EM161+EM162</f>
        <v>0</v>
      </c>
      <c r="EN160" s="24">
        <f t="shared" si="1772"/>
        <v>0</v>
      </c>
      <c r="EO160" s="24"/>
      <c r="EP160" s="24">
        <f t="shared" ref="EP160:EQ160" si="1773">SUM(EP162:EP165)</f>
        <v>0</v>
      </c>
      <c r="EQ160" s="24">
        <f t="shared" si="1773"/>
        <v>0</v>
      </c>
      <c r="ER160" s="24"/>
      <c r="ES160" s="24">
        <f t="shared" ref="ES160:ET160" si="1774">SUM(ES162:ES165)</f>
        <v>0</v>
      </c>
      <c r="ET160" s="24">
        <f t="shared" si="1774"/>
        <v>0</v>
      </c>
      <c r="EU160" s="24"/>
      <c r="EV160" s="24">
        <f t="shared" ref="EV160:EW160" si="1775">SUM(EV162:EV165)</f>
        <v>0</v>
      </c>
      <c r="EW160" s="24">
        <f t="shared" si="1775"/>
        <v>0</v>
      </c>
      <c r="EX160" s="24"/>
      <c r="EY160" s="24">
        <f t="shared" ref="EY160:EZ160" si="1776">SUM(EY162:EY165)</f>
        <v>0</v>
      </c>
      <c r="EZ160" s="24">
        <f t="shared" si="1776"/>
        <v>0</v>
      </c>
      <c r="FA160" s="24"/>
      <c r="FB160" s="24">
        <f t="shared" ref="FB160:FC160" si="1777">SUM(FB162:FB165)</f>
        <v>0</v>
      </c>
      <c r="FC160" s="24">
        <f t="shared" si="1777"/>
        <v>0</v>
      </c>
      <c r="FD160" s="24"/>
      <c r="FE160" s="24">
        <f t="shared" ref="FE160:FF160" si="1778">SUM(FE162:FE165)</f>
        <v>0</v>
      </c>
      <c r="FF160" s="24">
        <f t="shared" si="1778"/>
        <v>0</v>
      </c>
      <c r="FG160" s="24"/>
      <c r="FH160" s="24">
        <f t="shared" ref="FH160:FI160" si="1779">SUM(FH162:FH165)</f>
        <v>0</v>
      </c>
      <c r="FI160" s="24">
        <f t="shared" si="1779"/>
        <v>0</v>
      </c>
      <c r="FJ160" s="24"/>
      <c r="FK160" s="24">
        <f t="shared" ref="FK160:FL160" si="1780">SUM(FK162:FK165)</f>
        <v>0</v>
      </c>
      <c r="FL160" s="24">
        <f t="shared" si="1780"/>
        <v>0</v>
      </c>
      <c r="FM160" s="24"/>
      <c r="FN160" s="24">
        <f t="shared" ref="FN160:FO160" si="1781">SUM(FN162:FN165)</f>
        <v>0</v>
      </c>
      <c r="FO160" s="24">
        <f t="shared" si="1781"/>
        <v>0</v>
      </c>
      <c r="FP160" s="24"/>
      <c r="FQ160" s="24">
        <f t="shared" ref="FQ160:FR160" si="1782">SUM(FQ162:FQ165)</f>
        <v>0</v>
      </c>
      <c r="FR160" s="24">
        <f t="shared" si="1782"/>
        <v>0</v>
      </c>
      <c r="FS160" s="24"/>
      <c r="FT160" s="24">
        <f t="shared" ref="FT160:FU160" si="1783">SUM(FT162:FT165)</f>
        <v>0</v>
      </c>
      <c r="FU160" s="24">
        <f t="shared" si="1783"/>
        <v>0</v>
      </c>
      <c r="FV160" s="24"/>
      <c r="FW160" s="24">
        <f t="shared" ref="FW160:FX160" si="1784">SUM(FW162:FW165)</f>
        <v>0</v>
      </c>
      <c r="FX160" s="24">
        <f t="shared" si="1784"/>
        <v>0</v>
      </c>
      <c r="FY160" s="24"/>
      <c r="FZ160" s="24">
        <f t="shared" ref="FZ160:GA160" si="1785">SUM(FZ162:FZ165)</f>
        <v>0</v>
      </c>
      <c r="GA160" s="24">
        <f t="shared" si="1785"/>
        <v>0</v>
      </c>
      <c r="GB160" s="24"/>
      <c r="GC160" s="24">
        <f t="shared" ref="GC160:GD160" si="1786">SUM(GC162:GC165)</f>
        <v>0</v>
      </c>
      <c r="GD160" s="24">
        <f t="shared" si="1786"/>
        <v>0</v>
      </c>
      <c r="GE160" s="24"/>
      <c r="GF160" s="24">
        <f t="shared" ref="GF160:GG160" si="1787">SUM(GF162:GF165)</f>
        <v>0</v>
      </c>
      <c r="GG160" s="24">
        <f t="shared" si="1787"/>
        <v>0</v>
      </c>
      <c r="GH160" s="24"/>
      <c r="GI160" s="24">
        <f t="shared" ref="GI160:GJ160" si="1788">SUM(GI162:GI165)</f>
        <v>0</v>
      </c>
      <c r="GJ160" s="24">
        <f t="shared" si="1788"/>
        <v>0</v>
      </c>
      <c r="GK160" s="24"/>
      <c r="GL160" s="24">
        <f t="shared" ref="GL160:GM160" si="1789">SUM(GL162:GL165)</f>
        <v>299.49299999999999</v>
      </c>
      <c r="GM160" s="24">
        <f t="shared" si="1789"/>
        <v>299.49299999999999</v>
      </c>
      <c r="GN160" s="24"/>
      <c r="GO160" s="24">
        <f t="shared" ref="GO160:GP160" si="1790">SUM(GO162:GO165)</f>
        <v>0</v>
      </c>
      <c r="GP160" s="24">
        <f t="shared" si="1790"/>
        <v>0</v>
      </c>
      <c r="GQ160" s="24"/>
      <c r="GR160" s="24">
        <f t="shared" ref="GR160:GS160" si="1791">SUM(GR162:GR165)</f>
        <v>0</v>
      </c>
      <c r="GS160" s="24">
        <f t="shared" si="1791"/>
        <v>0</v>
      </c>
      <c r="GT160" s="24"/>
      <c r="GU160" s="24">
        <f t="shared" ref="GU160:GV160" si="1792">SUM(GU162:GU165)</f>
        <v>0</v>
      </c>
      <c r="GV160" s="24">
        <f t="shared" si="1792"/>
        <v>0</v>
      </c>
      <c r="GW160" s="24"/>
      <c r="GX160" s="24">
        <f t="shared" ref="GX160:GY160" si="1793">GX161+GX162</f>
        <v>0</v>
      </c>
      <c r="GY160" s="24">
        <f t="shared" si="1793"/>
        <v>0</v>
      </c>
      <c r="GZ160" s="24"/>
      <c r="HA160" s="24">
        <f t="shared" ref="HA160:HB160" si="1794">HA161+HA162</f>
        <v>0</v>
      </c>
      <c r="HB160" s="24">
        <f t="shared" si="1794"/>
        <v>0</v>
      </c>
      <c r="HC160" s="24"/>
    </row>
    <row r="161" spans="1:211" ht="19.5" customHeight="1">
      <c r="A161" s="20" t="s">
        <v>105</v>
      </c>
      <c r="B161" s="23">
        <f t="shared" ref="B161:B165" si="1795">E161+N161+Q161+T161+AC161+AL161+AO161+AX161+BG161+BJ161+BS161+CB161+CK161+CT161+DC161+DL161+DO161+DR161+DU161+ED161+EG161+EP161+ES161+EV161+EY161+FB161+FE161+FH161+FK161+FN161+FQ161+FT161+FW161+FZ161+GC161+GF161+GI161+GL161+GO161+GU161+GR161</f>
        <v>150</v>
      </c>
      <c r="C161" s="23">
        <f t="shared" ref="C161:C165" si="1796">F161+O161+R161+U161+AD161+AM161+AP161+AY161+BH161+BK161+BT161+CC161+CL161+CU161+DD161+DM161+DP161+DS161+DV161+EE161+EH161+EQ161+ET161+EW161+EZ161+FC161+FF161+FI161+FL161+FO161+FR161+FU161+FX161+GA161+GD161+GG161+GJ161+GM161+GP161+GV161+GS161</f>
        <v>0</v>
      </c>
      <c r="D161" s="23"/>
      <c r="E161" s="23">
        <f t="shared" ref="E161:F165" si="1797">H161+K161</f>
        <v>0</v>
      </c>
      <c r="F161" s="23">
        <f t="shared" si="1797"/>
        <v>0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>
        <f t="shared" ref="T161:U165" si="1798">W161+Z161</f>
        <v>0</v>
      </c>
      <c r="U161" s="23">
        <f t="shared" si="1798"/>
        <v>0</v>
      </c>
      <c r="V161" s="23"/>
      <c r="W161" s="23"/>
      <c r="X161" s="23"/>
      <c r="Y161" s="23"/>
      <c r="Z161" s="23"/>
      <c r="AA161" s="23"/>
      <c r="AB161" s="23"/>
      <c r="AC161" s="23">
        <f t="shared" ref="AC161:AD165" si="1799">AF161+AI161</f>
        <v>0</v>
      </c>
      <c r="AD161" s="23">
        <f t="shared" si="1799"/>
        <v>0</v>
      </c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>
        <f t="shared" ref="AO161:AP165" si="1800">AR161+AU161</f>
        <v>0</v>
      </c>
      <c r="AP161" s="23">
        <f t="shared" si="1800"/>
        <v>0</v>
      </c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>
        <f t="shared" ref="BJ161:BK165" si="1801">BM161+BP161</f>
        <v>150</v>
      </c>
      <c r="BK161" s="23">
        <f>BN161+BQ161</f>
        <v>0</v>
      </c>
      <c r="BL161" s="23">
        <f t="shared" ref="BL161" si="1802">BK161/BJ161*100</f>
        <v>0</v>
      </c>
      <c r="BM161" s="23"/>
      <c r="BN161" s="23"/>
      <c r="BO161" s="23"/>
      <c r="BP161" s="23">
        <v>150</v>
      </c>
      <c r="BQ161" s="23">
        <v>0</v>
      </c>
      <c r="BR161" s="23">
        <f t="shared" si="1746"/>
        <v>0</v>
      </c>
      <c r="BS161" s="23">
        <f t="shared" ref="BS161:BT165" si="1803">BV161+BY161</f>
        <v>0</v>
      </c>
      <c r="BT161" s="23">
        <f t="shared" si="1803"/>
        <v>0</v>
      </c>
      <c r="BU161" s="23"/>
      <c r="BV161" s="23"/>
      <c r="BW161" s="23"/>
      <c r="BX161" s="23"/>
      <c r="BY161" s="23"/>
      <c r="BZ161" s="23"/>
      <c r="CA161" s="23"/>
      <c r="CB161" s="23">
        <f t="shared" ref="CB161:CC165" si="1804">CE161+CH161</f>
        <v>0</v>
      </c>
      <c r="CC161" s="23">
        <f t="shared" si="1804"/>
        <v>0</v>
      </c>
      <c r="CD161" s="23"/>
      <c r="CE161" s="23"/>
      <c r="CF161" s="23"/>
      <c r="CG161" s="23"/>
      <c r="CH161" s="23"/>
      <c r="CI161" s="23"/>
      <c r="CJ161" s="23"/>
      <c r="CK161" s="23">
        <f>CN161+CQ161</f>
        <v>0</v>
      </c>
      <c r="CL161" s="23">
        <f t="shared" ref="CL161:CL165" si="1805">CO161+CR161</f>
        <v>0</v>
      </c>
      <c r="CM161" s="23"/>
      <c r="CN161" s="23"/>
      <c r="CO161" s="23"/>
      <c r="CP161" s="23"/>
      <c r="CQ161" s="23"/>
      <c r="CR161" s="23"/>
      <c r="CS161" s="23"/>
      <c r="CT161" s="23">
        <f t="shared" ref="CT161:CU165" si="1806">CW161+CZ161</f>
        <v>0</v>
      </c>
      <c r="CU161" s="23">
        <f t="shared" si="1806"/>
        <v>0</v>
      </c>
      <c r="CV161" s="23"/>
      <c r="CW161" s="23"/>
      <c r="CX161" s="23"/>
      <c r="CY161" s="23"/>
      <c r="CZ161" s="23"/>
      <c r="DA161" s="23"/>
      <c r="DB161" s="23"/>
      <c r="DC161" s="23">
        <f>DF161+DI161</f>
        <v>0</v>
      </c>
      <c r="DD161" s="23">
        <f>DG161+DJ161</f>
        <v>0</v>
      </c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4"/>
      <c r="DR161" s="23"/>
      <c r="DS161" s="23"/>
      <c r="DT161" s="23"/>
      <c r="DU161" s="23">
        <f t="shared" ref="DU161:DV165" si="1807">DX161+EA161</f>
        <v>0</v>
      </c>
      <c r="DV161" s="23">
        <f t="shared" si="1807"/>
        <v>0</v>
      </c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4"/>
      <c r="EN161" s="24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>
        <f>GX161+HA161</f>
        <v>0</v>
      </c>
      <c r="GV161" s="23"/>
      <c r="GW161" s="23"/>
      <c r="GX161" s="23"/>
      <c r="GY161" s="23"/>
      <c r="GZ161" s="23"/>
      <c r="HA161" s="24"/>
      <c r="HB161" s="24"/>
      <c r="HC161" s="23"/>
    </row>
    <row r="162" spans="1:211">
      <c r="A162" s="20" t="s">
        <v>104</v>
      </c>
      <c r="B162" s="23">
        <f t="shared" si="1795"/>
        <v>0</v>
      </c>
      <c r="C162" s="23">
        <f t="shared" si="1796"/>
        <v>0</v>
      </c>
      <c r="D162" s="23"/>
      <c r="E162" s="23">
        <f t="shared" si="1797"/>
        <v>0</v>
      </c>
      <c r="F162" s="23">
        <f t="shared" si="1797"/>
        <v>0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>
        <f t="shared" si="1798"/>
        <v>0</v>
      </c>
      <c r="U162" s="23">
        <f t="shared" si="1798"/>
        <v>0</v>
      </c>
      <c r="V162" s="23"/>
      <c r="W162" s="23"/>
      <c r="X162" s="23"/>
      <c r="Y162" s="23"/>
      <c r="Z162" s="23"/>
      <c r="AA162" s="23"/>
      <c r="AB162" s="23"/>
      <c r="AC162" s="23">
        <f t="shared" si="1799"/>
        <v>0</v>
      </c>
      <c r="AD162" s="23">
        <f t="shared" si="1799"/>
        <v>0</v>
      </c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>
        <f t="shared" si="1800"/>
        <v>0</v>
      </c>
      <c r="AP162" s="23">
        <f t="shared" si="1800"/>
        <v>0</v>
      </c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>
        <f t="shared" si="1801"/>
        <v>0</v>
      </c>
      <c r="BK162" s="23"/>
      <c r="BL162" s="23"/>
      <c r="BM162" s="23"/>
      <c r="BN162" s="23"/>
      <c r="BO162" s="23"/>
      <c r="BP162" s="23"/>
      <c r="BQ162" s="23"/>
      <c r="BR162" s="23"/>
      <c r="BS162" s="23">
        <f t="shared" si="1803"/>
        <v>0</v>
      </c>
      <c r="BT162" s="23">
        <f t="shared" si="1803"/>
        <v>0</v>
      </c>
      <c r="BU162" s="23"/>
      <c r="BV162" s="23"/>
      <c r="BW162" s="23"/>
      <c r="BX162" s="23"/>
      <c r="BY162" s="23"/>
      <c r="BZ162" s="23"/>
      <c r="CA162" s="23"/>
      <c r="CB162" s="23">
        <f t="shared" si="1804"/>
        <v>0</v>
      </c>
      <c r="CC162" s="23">
        <f t="shared" si="1804"/>
        <v>0</v>
      </c>
      <c r="CD162" s="23"/>
      <c r="CE162" s="23"/>
      <c r="CF162" s="23"/>
      <c r="CG162" s="23"/>
      <c r="CH162" s="23"/>
      <c r="CI162" s="23"/>
      <c r="CJ162" s="23"/>
      <c r="CK162" s="23">
        <f>CN162+CQ162</f>
        <v>0</v>
      </c>
      <c r="CL162" s="23">
        <f t="shared" si="1805"/>
        <v>0</v>
      </c>
      <c r="CM162" s="23"/>
      <c r="CN162" s="23"/>
      <c r="CO162" s="23"/>
      <c r="CP162" s="23"/>
      <c r="CQ162" s="23"/>
      <c r="CR162" s="23"/>
      <c r="CS162" s="23"/>
      <c r="CT162" s="23">
        <f t="shared" si="1806"/>
        <v>0</v>
      </c>
      <c r="CU162" s="23">
        <f t="shared" si="1806"/>
        <v>0</v>
      </c>
      <c r="CV162" s="23"/>
      <c r="CW162" s="23"/>
      <c r="CX162" s="23"/>
      <c r="CY162" s="23"/>
      <c r="CZ162" s="23"/>
      <c r="DA162" s="23"/>
      <c r="DB162" s="23"/>
      <c r="DC162" s="23">
        <f t="shared" ref="DC162:DD164" si="1808">DF162+DI162</f>
        <v>0</v>
      </c>
      <c r="DD162" s="23">
        <f t="shared" si="1808"/>
        <v>0</v>
      </c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>
        <f t="shared" si="1807"/>
        <v>0</v>
      </c>
      <c r="DV162" s="23">
        <f t="shared" si="1807"/>
        <v>0</v>
      </c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>
        <f t="shared" ref="GU162:GU165" si="1809">GX162+HA162</f>
        <v>0</v>
      </c>
      <c r="GV162" s="23"/>
      <c r="GW162" s="23"/>
      <c r="GX162" s="23"/>
      <c r="GY162" s="23"/>
      <c r="GZ162" s="23"/>
      <c r="HA162" s="23"/>
      <c r="HB162" s="23"/>
      <c r="HC162" s="23"/>
    </row>
    <row r="163" spans="1:211">
      <c r="A163" s="20" t="s">
        <v>46</v>
      </c>
      <c r="B163" s="23">
        <f t="shared" si="1795"/>
        <v>37279.742620000005</v>
      </c>
      <c r="C163" s="23">
        <f t="shared" si="1796"/>
        <v>299.49299999999999</v>
      </c>
      <c r="D163" s="23">
        <f t="shared" si="1630"/>
        <v>0.8033665979210024</v>
      </c>
      <c r="E163" s="23">
        <f t="shared" si="1797"/>
        <v>0</v>
      </c>
      <c r="F163" s="23">
        <f t="shared" si="1797"/>
        <v>0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>
        <f t="shared" si="1798"/>
        <v>0</v>
      </c>
      <c r="U163" s="23">
        <f t="shared" si="1798"/>
        <v>0</v>
      </c>
      <c r="V163" s="23"/>
      <c r="W163" s="23"/>
      <c r="X163" s="23"/>
      <c r="Y163" s="23"/>
      <c r="Z163" s="23"/>
      <c r="AA163" s="23"/>
      <c r="AB163" s="23"/>
      <c r="AC163" s="23">
        <f t="shared" si="1799"/>
        <v>0</v>
      </c>
      <c r="AD163" s="23">
        <f t="shared" si="1799"/>
        <v>0</v>
      </c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>
        <f t="shared" si="1800"/>
        <v>0</v>
      </c>
      <c r="AP163" s="23">
        <f t="shared" si="1800"/>
        <v>0</v>
      </c>
      <c r="AQ163" s="23"/>
      <c r="AR163" s="23"/>
      <c r="AS163" s="23"/>
      <c r="AT163" s="23"/>
      <c r="AU163" s="23"/>
      <c r="AV163" s="23"/>
      <c r="AW163" s="23"/>
      <c r="AX163" s="23">
        <f t="shared" ref="AX163:AY163" si="1810">BA163+BD163</f>
        <v>1406.5426200000002</v>
      </c>
      <c r="AY163" s="23">
        <f t="shared" si="1810"/>
        <v>0</v>
      </c>
      <c r="AZ163" s="23">
        <f>AY163/AX163*100</f>
        <v>0</v>
      </c>
      <c r="BA163" s="23">
        <v>1378.4118000000001</v>
      </c>
      <c r="BB163" s="23"/>
      <c r="BC163" s="23">
        <f t="shared" ref="BC163" si="1811">BB163/BA163*100</f>
        <v>0</v>
      </c>
      <c r="BD163" s="23">
        <v>28.13082</v>
      </c>
      <c r="BE163" s="23">
        <v>0</v>
      </c>
      <c r="BF163" s="23">
        <f>BE163/BD163*100</f>
        <v>0</v>
      </c>
      <c r="BG163" s="23"/>
      <c r="BH163" s="23"/>
      <c r="BI163" s="23"/>
      <c r="BJ163" s="23">
        <f t="shared" si="1801"/>
        <v>0</v>
      </c>
      <c r="BK163" s="23"/>
      <c r="BL163" s="23"/>
      <c r="BM163" s="23"/>
      <c r="BN163" s="23"/>
      <c r="BO163" s="23"/>
      <c r="BP163" s="23"/>
      <c r="BQ163" s="23"/>
      <c r="BR163" s="23"/>
      <c r="BS163" s="23">
        <f t="shared" si="1803"/>
        <v>0</v>
      </c>
      <c r="BT163" s="23">
        <f t="shared" si="1803"/>
        <v>0</v>
      </c>
      <c r="BU163" s="23"/>
      <c r="BV163" s="23"/>
      <c r="BW163" s="23"/>
      <c r="BX163" s="23"/>
      <c r="BY163" s="23"/>
      <c r="BZ163" s="23"/>
      <c r="CA163" s="23"/>
      <c r="CB163" s="23">
        <f t="shared" si="1804"/>
        <v>0</v>
      </c>
      <c r="CC163" s="23">
        <f t="shared" si="1804"/>
        <v>0</v>
      </c>
      <c r="CD163" s="23"/>
      <c r="CE163" s="23"/>
      <c r="CF163" s="23"/>
      <c r="CG163" s="23"/>
      <c r="CH163" s="23"/>
      <c r="CI163" s="23"/>
      <c r="CJ163" s="23"/>
      <c r="CK163" s="23">
        <f>CN163+CQ163</f>
        <v>0</v>
      </c>
      <c r="CL163" s="23">
        <f t="shared" si="1805"/>
        <v>0</v>
      </c>
      <c r="CM163" s="23"/>
      <c r="CN163" s="23"/>
      <c r="CO163" s="23"/>
      <c r="CP163" s="23"/>
      <c r="CQ163" s="23"/>
      <c r="CR163" s="23"/>
      <c r="CS163" s="23"/>
      <c r="CT163" s="23">
        <f t="shared" si="1806"/>
        <v>0</v>
      </c>
      <c r="CU163" s="23">
        <f t="shared" si="1806"/>
        <v>0</v>
      </c>
      <c r="CV163" s="23"/>
      <c r="CW163" s="23"/>
      <c r="CX163" s="23"/>
      <c r="CY163" s="23"/>
      <c r="CZ163" s="23"/>
      <c r="DA163" s="23"/>
      <c r="DB163" s="23"/>
      <c r="DC163" s="23">
        <f t="shared" si="1808"/>
        <v>0</v>
      </c>
      <c r="DD163" s="23">
        <f t="shared" si="1808"/>
        <v>0</v>
      </c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>
        <v>35573.707000000002</v>
      </c>
      <c r="DP163" s="23">
        <v>0</v>
      </c>
      <c r="DQ163" s="23">
        <f>DP163/DO163*100</f>
        <v>0</v>
      </c>
      <c r="DR163" s="23"/>
      <c r="DS163" s="23"/>
      <c r="DT163" s="23"/>
      <c r="DU163" s="23">
        <f t="shared" si="1807"/>
        <v>0</v>
      </c>
      <c r="DV163" s="23">
        <f t="shared" si="1807"/>
        <v>0</v>
      </c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>
        <v>299.49299999999999</v>
      </c>
      <c r="GM163" s="23">
        <v>299.49299999999999</v>
      </c>
      <c r="GN163" s="23"/>
      <c r="GO163" s="23"/>
      <c r="GP163" s="23"/>
      <c r="GQ163" s="23"/>
      <c r="GR163" s="23"/>
      <c r="GS163" s="23"/>
      <c r="GT163" s="23"/>
      <c r="GU163" s="23">
        <f t="shared" si="1809"/>
        <v>0</v>
      </c>
      <c r="GV163" s="23"/>
      <c r="GW163" s="23"/>
      <c r="GX163" s="23"/>
      <c r="GY163" s="23"/>
      <c r="GZ163" s="23"/>
      <c r="HA163" s="23"/>
      <c r="HB163" s="23"/>
      <c r="HC163" s="23"/>
    </row>
    <row r="164" spans="1:211">
      <c r="A164" s="20" t="s">
        <v>91</v>
      </c>
      <c r="B164" s="23">
        <f t="shared" si="1795"/>
        <v>0</v>
      </c>
      <c r="C164" s="23">
        <f t="shared" si="1796"/>
        <v>0</v>
      </c>
      <c r="D164" s="23"/>
      <c r="E164" s="23">
        <f t="shared" si="1797"/>
        <v>0</v>
      </c>
      <c r="F164" s="23">
        <f t="shared" si="1797"/>
        <v>0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>
        <f t="shared" si="1798"/>
        <v>0</v>
      </c>
      <c r="U164" s="23">
        <f t="shared" si="1798"/>
        <v>0</v>
      </c>
      <c r="V164" s="23"/>
      <c r="W164" s="23"/>
      <c r="X164" s="23"/>
      <c r="Y164" s="23"/>
      <c r="Z164" s="23"/>
      <c r="AA164" s="23"/>
      <c r="AB164" s="23"/>
      <c r="AC164" s="23">
        <f t="shared" si="1799"/>
        <v>0</v>
      </c>
      <c r="AD164" s="23">
        <f t="shared" si="1799"/>
        <v>0</v>
      </c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>
        <f t="shared" si="1800"/>
        <v>0</v>
      </c>
      <c r="AP164" s="23">
        <f t="shared" si="1800"/>
        <v>0</v>
      </c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>
        <f t="shared" si="1801"/>
        <v>0</v>
      </c>
      <c r="BK164" s="23"/>
      <c r="BL164" s="23"/>
      <c r="BM164" s="23"/>
      <c r="BN164" s="23"/>
      <c r="BO164" s="23"/>
      <c r="BP164" s="23"/>
      <c r="BQ164" s="23"/>
      <c r="BR164" s="23"/>
      <c r="BS164" s="23">
        <f t="shared" si="1803"/>
        <v>0</v>
      </c>
      <c r="BT164" s="23">
        <f t="shared" si="1803"/>
        <v>0</v>
      </c>
      <c r="BU164" s="23"/>
      <c r="BV164" s="23"/>
      <c r="BW164" s="23"/>
      <c r="BX164" s="23"/>
      <c r="BY164" s="23"/>
      <c r="BZ164" s="23"/>
      <c r="CA164" s="23"/>
      <c r="CB164" s="23">
        <f t="shared" si="1804"/>
        <v>0</v>
      </c>
      <c r="CC164" s="23">
        <f t="shared" si="1804"/>
        <v>0</v>
      </c>
      <c r="CD164" s="23"/>
      <c r="CE164" s="23"/>
      <c r="CF164" s="23"/>
      <c r="CG164" s="23"/>
      <c r="CH164" s="23"/>
      <c r="CI164" s="23"/>
      <c r="CJ164" s="23"/>
      <c r="CK164" s="23">
        <f>CN164+CQ164</f>
        <v>0</v>
      </c>
      <c r="CL164" s="23">
        <f t="shared" si="1805"/>
        <v>0</v>
      </c>
      <c r="CM164" s="23"/>
      <c r="CN164" s="23"/>
      <c r="CO164" s="23"/>
      <c r="CP164" s="23"/>
      <c r="CQ164" s="23"/>
      <c r="CR164" s="23"/>
      <c r="CS164" s="23"/>
      <c r="CT164" s="23">
        <f t="shared" si="1806"/>
        <v>0</v>
      </c>
      <c r="CU164" s="23">
        <f t="shared" si="1806"/>
        <v>0</v>
      </c>
      <c r="CV164" s="23"/>
      <c r="CW164" s="23"/>
      <c r="CX164" s="23"/>
      <c r="CY164" s="23"/>
      <c r="CZ164" s="23"/>
      <c r="DA164" s="23"/>
      <c r="DB164" s="23"/>
      <c r="DC164" s="23">
        <f t="shared" si="1808"/>
        <v>0</v>
      </c>
      <c r="DD164" s="23">
        <f t="shared" si="1808"/>
        <v>0</v>
      </c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4"/>
      <c r="DR164" s="23"/>
      <c r="DS164" s="23"/>
      <c r="DT164" s="23"/>
      <c r="DU164" s="23">
        <f t="shared" si="1807"/>
        <v>0</v>
      </c>
      <c r="DV164" s="23">
        <f t="shared" si="1807"/>
        <v>0</v>
      </c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>
        <f t="shared" si="1809"/>
        <v>0</v>
      </c>
      <c r="GV164" s="23"/>
      <c r="GW164" s="23"/>
      <c r="GX164" s="23"/>
      <c r="GY164" s="23"/>
      <c r="GZ164" s="23"/>
      <c r="HA164" s="23"/>
      <c r="HB164" s="23"/>
      <c r="HC164" s="23"/>
    </row>
    <row r="165" spans="1:211">
      <c r="A165" s="20" t="s">
        <v>110</v>
      </c>
      <c r="B165" s="23">
        <f t="shared" si="1795"/>
        <v>441.93</v>
      </c>
      <c r="C165" s="23">
        <f t="shared" si="1796"/>
        <v>0</v>
      </c>
      <c r="D165" s="23"/>
      <c r="E165" s="23">
        <f t="shared" si="1797"/>
        <v>0</v>
      </c>
      <c r="F165" s="23">
        <f t="shared" si="1797"/>
        <v>0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>
        <f t="shared" si="1798"/>
        <v>0</v>
      </c>
      <c r="U165" s="23">
        <f t="shared" si="1798"/>
        <v>0</v>
      </c>
      <c r="V165" s="23"/>
      <c r="W165" s="23"/>
      <c r="X165" s="23"/>
      <c r="Y165" s="23"/>
      <c r="Z165" s="23"/>
      <c r="AA165" s="23"/>
      <c r="AB165" s="23"/>
      <c r="AC165" s="23">
        <f t="shared" si="1799"/>
        <v>0</v>
      </c>
      <c r="AD165" s="23">
        <f t="shared" si="1799"/>
        <v>0</v>
      </c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>
        <f t="shared" si="1800"/>
        <v>0</v>
      </c>
      <c r="AP165" s="23">
        <f t="shared" si="1800"/>
        <v>0</v>
      </c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>
        <f t="shared" si="1801"/>
        <v>441.93</v>
      </c>
      <c r="BK165" s="23">
        <f t="shared" si="1801"/>
        <v>0</v>
      </c>
      <c r="BL165" s="23">
        <f t="shared" ref="BL165" si="1812">BK165/BJ165*100</f>
        <v>0</v>
      </c>
      <c r="BM165" s="23"/>
      <c r="BN165" s="23"/>
      <c r="BO165" s="23"/>
      <c r="BP165" s="23">
        <v>441.93</v>
      </c>
      <c r="BQ165" s="23">
        <v>0</v>
      </c>
      <c r="BR165" s="23">
        <f>BQ165/BP165*100</f>
        <v>0</v>
      </c>
      <c r="BS165" s="23">
        <f t="shared" si="1803"/>
        <v>0</v>
      </c>
      <c r="BT165" s="23">
        <f t="shared" si="1803"/>
        <v>0</v>
      </c>
      <c r="BU165" s="23"/>
      <c r="BV165" s="23"/>
      <c r="BW165" s="23"/>
      <c r="BX165" s="23"/>
      <c r="BY165" s="23"/>
      <c r="BZ165" s="23"/>
      <c r="CA165" s="23"/>
      <c r="CB165" s="23">
        <f t="shared" si="1804"/>
        <v>0</v>
      </c>
      <c r="CC165" s="23">
        <f t="shared" si="1804"/>
        <v>0</v>
      </c>
      <c r="CD165" s="23"/>
      <c r="CE165" s="23"/>
      <c r="CF165" s="23"/>
      <c r="CG165" s="23"/>
      <c r="CH165" s="23"/>
      <c r="CI165" s="23"/>
      <c r="CJ165" s="23"/>
      <c r="CK165" s="23">
        <f>CN165+CQ165</f>
        <v>0</v>
      </c>
      <c r="CL165" s="23">
        <f t="shared" si="1805"/>
        <v>0</v>
      </c>
      <c r="CM165" s="23"/>
      <c r="CN165" s="23"/>
      <c r="CO165" s="23"/>
      <c r="CP165" s="23"/>
      <c r="CQ165" s="23"/>
      <c r="CR165" s="23"/>
      <c r="CS165" s="23"/>
      <c r="CT165" s="23">
        <f t="shared" si="1806"/>
        <v>0</v>
      </c>
      <c r="CU165" s="23">
        <f t="shared" si="1806"/>
        <v>0</v>
      </c>
      <c r="CV165" s="23"/>
      <c r="CW165" s="23"/>
      <c r="CX165" s="23"/>
      <c r="CY165" s="23"/>
      <c r="CZ165" s="23"/>
      <c r="DA165" s="23"/>
      <c r="DB165" s="23"/>
      <c r="DC165" s="23">
        <f>DF165+DI165</f>
        <v>0</v>
      </c>
      <c r="DD165" s="23">
        <f>DG165+DJ165</f>
        <v>0</v>
      </c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4"/>
      <c r="DR165" s="23"/>
      <c r="DS165" s="23"/>
      <c r="DT165" s="23"/>
      <c r="DU165" s="23">
        <f t="shared" si="1807"/>
        <v>0</v>
      </c>
      <c r="DV165" s="23">
        <f t="shared" si="1807"/>
        <v>0</v>
      </c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>
        <f t="shared" si="1809"/>
        <v>0</v>
      </c>
      <c r="GV165" s="23"/>
      <c r="GW165" s="23"/>
      <c r="GX165" s="23"/>
      <c r="GY165" s="23"/>
      <c r="GZ165" s="23"/>
      <c r="HA165" s="23"/>
      <c r="HB165" s="23"/>
      <c r="HC165" s="23"/>
    </row>
    <row r="166" spans="1:211" s="61" customFormat="1">
      <c r="A166" s="22" t="s">
        <v>194</v>
      </c>
      <c r="B166" s="24">
        <f>SUM(B167:B169)</f>
        <v>2628596.7864099997</v>
      </c>
      <c r="C166" s="24">
        <f t="shared" ref="B166:C166" si="1813">SUM(C167:C169)</f>
        <v>884046.34068999998</v>
      </c>
      <c r="D166" s="24">
        <f t="shared" ref="D166:D170" si="1814">C166/B166*100</f>
        <v>33.631873296831664</v>
      </c>
      <c r="E166" s="24">
        <f t="shared" ref="E166:F166" si="1815">SUM(E167:E169)</f>
        <v>0</v>
      </c>
      <c r="F166" s="24">
        <f t="shared" si="1815"/>
        <v>0</v>
      </c>
      <c r="G166" s="23"/>
      <c r="H166" s="24">
        <f t="shared" ref="H166" si="1816">SUM(H167:H169)</f>
        <v>0</v>
      </c>
      <c r="I166" s="24">
        <f t="shared" ref="I166" si="1817">SUM(I167:I169)</f>
        <v>0</v>
      </c>
      <c r="J166" s="23"/>
      <c r="K166" s="24">
        <f t="shared" ref="K166" si="1818">SUM(K167:K169)</f>
        <v>0</v>
      </c>
      <c r="L166" s="24">
        <f t="shared" ref="L166" si="1819">SUM(L167:L169)</f>
        <v>0</v>
      </c>
      <c r="M166" s="23"/>
      <c r="N166" s="24">
        <f>SUM(N167:N169)</f>
        <v>2022</v>
      </c>
      <c r="O166" s="24">
        <f t="shared" ref="O166" si="1820">SUM(O167:O169)</f>
        <v>2022</v>
      </c>
      <c r="P166" s="24">
        <f t="shared" ref="P166" si="1821">O166/N166*100</f>
        <v>100</v>
      </c>
      <c r="Q166" s="24">
        <f t="shared" ref="Q166" si="1822">SUM(Q167:Q169)</f>
        <v>0</v>
      </c>
      <c r="R166" s="24">
        <f t="shared" ref="R166" si="1823">SUM(R167:R169)</f>
        <v>0</v>
      </c>
      <c r="S166" s="23"/>
      <c r="T166" s="24">
        <f t="shared" ref="T166" si="1824">SUM(T167:T169)</f>
        <v>23648.80013</v>
      </c>
      <c r="U166" s="24">
        <f t="shared" ref="U166" si="1825">SUM(U167:U169)</f>
        <v>9190.149080000001</v>
      </c>
      <c r="V166" s="24">
        <f t="shared" ref="V166:V170" si="1826">U166/T166*100</f>
        <v>38.860952900277233</v>
      </c>
      <c r="W166" s="24">
        <f t="shared" ref="W166" si="1827">SUM(W167:W169)</f>
        <v>16638.994039999998</v>
      </c>
      <c r="X166" s="24">
        <f t="shared" ref="X166" si="1828">SUM(X167:X169)</f>
        <v>6465.8895499999999</v>
      </c>
      <c r="Y166" s="24">
        <f t="shared" ref="Y166:Y170" si="1829">X166/W166*100</f>
        <v>38.859858561497511</v>
      </c>
      <c r="Z166" s="24">
        <f t="shared" ref="Z166" si="1830">SUM(Z167:Z169)</f>
        <v>7009.80609</v>
      </c>
      <c r="AA166" s="24">
        <f t="shared" ref="AA166" si="1831">SUM(AA167:AA169)</f>
        <v>2724.2595300000003</v>
      </c>
      <c r="AB166" s="24">
        <f t="shared" ref="AB166:AB170" si="1832">AA166/Z166*100</f>
        <v>38.863550503720148</v>
      </c>
      <c r="AC166" s="24">
        <f t="shared" ref="AC166" si="1833">SUM(AC167:AC169)</f>
        <v>402120.28100000002</v>
      </c>
      <c r="AD166" s="24">
        <f t="shared" ref="AD166" si="1834">SUM(AD167:AD169)</f>
        <v>269590.69361000002</v>
      </c>
      <c r="AE166" s="24">
        <f t="shared" ref="AE166:AE170" si="1835">AD166/AC166*100</f>
        <v>67.042302104130883</v>
      </c>
      <c r="AF166" s="24">
        <f t="shared" ref="AF166" si="1836">SUM(AF167:AF169)</f>
        <v>398138.7</v>
      </c>
      <c r="AG166" s="24">
        <f t="shared" ref="AG166" si="1837">SUM(AG167:AG169)</f>
        <v>266921.34419999999</v>
      </c>
      <c r="AH166" s="24">
        <f t="shared" ref="AH166:AH170" si="1838">AG166/AF166*100</f>
        <v>67.042300635431815</v>
      </c>
      <c r="AI166" s="24">
        <f t="shared" ref="AI166" si="1839">SUM(AI167:AI169)</f>
        <v>3981.5810000000001</v>
      </c>
      <c r="AJ166" s="24">
        <f t="shared" ref="AJ166" si="1840">SUM(AJ167:AJ169)</f>
        <v>2669.3494099999998</v>
      </c>
      <c r="AK166" s="24">
        <f t="shared" ref="AK166:AK170" si="1841">AJ166/AI166*100</f>
        <v>67.042448966880229</v>
      </c>
      <c r="AL166" s="24">
        <f t="shared" ref="AL166" si="1842">SUM(AL167:AL169)</f>
        <v>0</v>
      </c>
      <c r="AM166" s="24">
        <f t="shared" ref="AM166" si="1843">SUM(AM167:AM169)</f>
        <v>0</v>
      </c>
      <c r="AN166" s="23"/>
      <c r="AO166" s="24">
        <f t="shared" ref="AO166" si="1844">SUM(AO167:AO169)</f>
        <v>0</v>
      </c>
      <c r="AP166" s="24">
        <f t="shared" ref="AP166" si="1845">SUM(AP167:AP169)</f>
        <v>0</v>
      </c>
      <c r="AQ166" s="23"/>
      <c r="AR166" s="24">
        <f t="shared" ref="AR166" si="1846">SUM(AR167:AR169)</f>
        <v>0</v>
      </c>
      <c r="AS166" s="24">
        <f t="shared" ref="AS166" si="1847">SUM(AS167:AS169)</f>
        <v>0</v>
      </c>
      <c r="AT166" s="23"/>
      <c r="AU166" s="24">
        <f t="shared" ref="AU166" si="1848">SUM(AU167:AU169)</f>
        <v>0</v>
      </c>
      <c r="AV166" s="24">
        <f t="shared" ref="AV166" si="1849">SUM(AV167:AV169)</f>
        <v>0</v>
      </c>
      <c r="AW166" s="23"/>
      <c r="AX166" s="24">
        <f t="shared" ref="AX166" si="1850">SUM(AX167:AX169)</f>
        <v>106847.00760999999</v>
      </c>
      <c r="AY166" s="24">
        <f t="shared" ref="AY166" si="1851">SUM(AY167:AY169)</f>
        <v>37873.587370000001</v>
      </c>
      <c r="AZ166" s="24">
        <f t="shared" ref="AZ166:AZ170" si="1852">AY166/AX166*100</f>
        <v>35.446558792026806</v>
      </c>
      <c r="BA166" s="24">
        <f t="shared" ref="BA166" si="1853">SUM(BA167:BA169)</f>
        <v>104710.06688</v>
      </c>
      <c r="BB166" s="24">
        <f t="shared" ref="BB166" si="1854">SUM(BB167:BB169)</f>
        <v>37116.115429999998</v>
      </c>
      <c r="BC166" s="24">
        <f t="shared" ref="BC166:BC170" si="1855">BB166/BA166*100</f>
        <v>35.446558803687779</v>
      </c>
      <c r="BD166" s="24">
        <f t="shared" ref="BD166" si="1856">SUM(BD167:BD169)</f>
        <v>2136.9407300000003</v>
      </c>
      <c r="BE166" s="24">
        <f t="shared" ref="BE166" si="1857">SUM(BE167:BE169)</f>
        <v>757.47194000000002</v>
      </c>
      <c r="BF166" s="24">
        <f t="shared" ref="BF166:BF170" si="1858">BE166/BD166*100</f>
        <v>35.446558220639083</v>
      </c>
      <c r="BG166" s="24">
        <f t="shared" ref="BG166" si="1859">SUM(BG167:BG169)</f>
        <v>0</v>
      </c>
      <c r="BH166" s="24">
        <f t="shared" ref="BH166" si="1860">SUM(BH167:BH169)</f>
        <v>0</v>
      </c>
      <c r="BI166" s="24"/>
      <c r="BJ166" s="24">
        <f t="shared" ref="BJ166" si="1861">SUM(BJ167:BJ169)</f>
        <v>2711.2169600000002</v>
      </c>
      <c r="BK166" s="24">
        <f t="shared" ref="BK166" si="1862">SUM(BK167:BK169)</f>
        <v>0</v>
      </c>
      <c r="BL166" s="24">
        <f t="shared" ref="BL166:BL170" si="1863">BK166/BJ166*100</f>
        <v>0</v>
      </c>
      <c r="BM166" s="24">
        <f t="shared" ref="BM166" si="1864">SUM(BM167:BM169)</f>
        <v>2711.2169600000002</v>
      </c>
      <c r="BN166" s="24">
        <f t="shared" ref="BN166" si="1865">SUM(BN167:BN169)</f>
        <v>0</v>
      </c>
      <c r="BO166" s="24">
        <f t="shared" ref="BO166:BO170" si="1866">BN166/BM166*100</f>
        <v>0</v>
      </c>
      <c r="BP166" s="24">
        <f t="shared" ref="BP166" si="1867">SUM(BP167:BP169)</f>
        <v>0</v>
      </c>
      <c r="BQ166" s="24">
        <f t="shared" ref="BQ166" si="1868">SUM(BQ167:BQ169)</f>
        <v>0</v>
      </c>
      <c r="BR166" s="24"/>
      <c r="BS166" s="24">
        <f t="shared" ref="BS166" si="1869">SUM(BS167:BS169)</f>
        <v>1025037.55349</v>
      </c>
      <c r="BT166" s="24">
        <f t="shared" ref="BT166" si="1870">SUM(BT167:BT169)</f>
        <v>185278.44538999998</v>
      </c>
      <c r="BU166" s="24">
        <f t="shared" ref="BU166:BU170" si="1871">BT166/BS166*100</f>
        <v>18.075283657576506</v>
      </c>
      <c r="BV166" s="24">
        <f t="shared" ref="BV166" si="1872">SUM(BV167:BV169)</f>
        <v>1004536.80238</v>
      </c>
      <c r="BW166" s="24">
        <f t="shared" ref="BW166" si="1873">SUM(BW167:BW169)</f>
        <v>181564.52948</v>
      </c>
      <c r="BX166" s="24">
        <f t="shared" ref="BX166:BX170" si="1874">BW166/BV166*100</f>
        <v>18.074452727847103</v>
      </c>
      <c r="BY166" s="24">
        <f t="shared" ref="BY166" si="1875">SUM(BY167:BY169)</f>
        <v>20500.751109999997</v>
      </c>
      <c r="BZ166" s="24">
        <f t="shared" ref="BZ166" si="1876">SUM(BZ167:BZ169)</f>
        <v>3713.9159100000002</v>
      </c>
      <c r="CA166" s="24">
        <f t="shared" ref="CA166:CA170" si="1877">BZ166/BY166*100</f>
        <v>18.115999214235622</v>
      </c>
      <c r="CB166" s="24">
        <f t="shared" ref="CB166:CC166" si="1878">SUM(CB167:CB169)</f>
        <v>0</v>
      </c>
      <c r="CC166" s="24">
        <f t="shared" si="1878"/>
        <v>0</v>
      </c>
      <c r="CD166" s="24"/>
      <c r="CE166" s="24">
        <f t="shared" ref="CE166:CF166" si="1879">SUM(CE167:CE169)</f>
        <v>0</v>
      </c>
      <c r="CF166" s="24">
        <f t="shared" si="1879"/>
        <v>0</v>
      </c>
      <c r="CG166" s="24"/>
      <c r="CH166" s="24">
        <f t="shared" ref="CH166:CI166" si="1880">SUM(CH167:CH169)</f>
        <v>0</v>
      </c>
      <c r="CI166" s="24">
        <f t="shared" si="1880"/>
        <v>0</v>
      </c>
      <c r="CJ166" s="24"/>
      <c r="CK166" s="24">
        <f t="shared" ref="CK166:CL166" si="1881">SUM(CK167:CK169)</f>
        <v>0</v>
      </c>
      <c r="CL166" s="24">
        <f t="shared" si="1881"/>
        <v>0</v>
      </c>
      <c r="CM166" s="24"/>
      <c r="CN166" s="24">
        <f t="shared" ref="CN166" si="1882">SUM(CN167:CN169)</f>
        <v>0</v>
      </c>
      <c r="CO166" s="24">
        <v>0</v>
      </c>
      <c r="CP166" s="24"/>
      <c r="CQ166" s="24">
        <f t="shared" ref="CQ166:CR166" si="1883">SUM(CQ167:CQ169)</f>
        <v>0</v>
      </c>
      <c r="CR166" s="24">
        <f t="shared" si="1883"/>
        <v>0</v>
      </c>
      <c r="CS166" s="24"/>
      <c r="CT166" s="24">
        <f t="shared" ref="CT166" si="1884">SUM(CT167:CT169)</f>
        <v>186766.83673000001</v>
      </c>
      <c r="CU166" s="24">
        <f t="shared" ref="CU166" si="1885">SUM(CU167:CU169)</f>
        <v>182785.61736999999</v>
      </c>
      <c r="CV166" s="24">
        <f t="shared" ref="CV166:CV170" si="1886">CU166/CT166*100</f>
        <v>97.86834781286386</v>
      </c>
      <c r="CW166" s="24">
        <f t="shared" ref="CW166" si="1887">SUM(CW167:CW169)</f>
        <v>183031.5</v>
      </c>
      <c r="CX166" s="24">
        <f t="shared" ref="CX166" si="1888">SUM(CX167:CX169)</f>
        <v>179129.90500999999</v>
      </c>
      <c r="CY166" s="24">
        <f t="shared" ref="CY166:CY170" si="1889">CX166/CW166*100</f>
        <v>97.868347803520152</v>
      </c>
      <c r="CZ166" s="24">
        <f t="shared" ref="CZ166" si="1890">SUM(CZ167:CZ169)</f>
        <v>3735.33673</v>
      </c>
      <c r="DA166" s="24">
        <f t="shared" ref="DA166" si="1891">SUM(DA167:DA169)</f>
        <v>3655.71236</v>
      </c>
      <c r="DB166" s="24">
        <f t="shared" ref="DB166:DB170" si="1892">DA166/CZ166*100</f>
        <v>97.86834827070598</v>
      </c>
      <c r="DC166" s="24">
        <f t="shared" ref="DC166" si="1893">SUM(DC167:DC169)</f>
        <v>0</v>
      </c>
      <c r="DD166" s="24">
        <f t="shared" ref="DD166" si="1894">SUM(DD167:DD169)</f>
        <v>0</v>
      </c>
      <c r="DE166" s="24"/>
      <c r="DF166" s="24">
        <f t="shared" ref="DF166" si="1895">SUM(DF167:DF169)</f>
        <v>0</v>
      </c>
      <c r="DG166" s="24">
        <f t="shared" ref="DG166" si="1896">SUM(DG167:DG169)</f>
        <v>0</v>
      </c>
      <c r="DH166" s="24"/>
      <c r="DI166" s="24">
        <f t="shared" ref="DI166" si="1897">SUM(DI167:DI169)</f>
        <v>0</v>
      </c>
      <c r="DJ166" s="24">
        <f t="shared" ref="DJ166" si="1898">SUM(DJ167:DJ169)</f>
        <v>0</v>
      </c>
      <c r="DK166" s="24"/>
      <c r="DL166" s="24">
        <f t="shared" ref="DL166" si="1899">SUM(DL167:DL169)</f>
        <v>4990</v>
      </c>
      <c r="DM166" s="24">
        <f t="shared" ref="DM166" si="1900">SUM(DM167:DM169)</f>
        <v>0</v>
      </c>
      <c r="DN166" s="24">
        <f>DM166/DL166*100</f>
        <v>0</v>
      </c>
      <c r="DO166" s="24">
        <f>DO167+DO168+DO169</f>
        <v>176194.00200000001</v>
      </c>
      <c r="DP166" s="24">
        <f t="shared" ref="DP166" si="1901">SUM(DP167:DP169)</f>
        <v>11699.79615</v>
      </c>
      <c r="DQ166" s="24">
        <f t="shared" ref="DQ166:DQ170" si="1902">DP166/DO166*100</f>
        <v>6.6402919606763904</v>
      </c>
      <c r="DR166" s="24">
        <f t="shared" ref="DR166" si="1903">SUM(DR167:DR169)</f>
        <v>0</v>
      </c>
      <c r="DS166" s="24">
        <f t="shared" ref="DS166" si="1904">SUM(DS167:DS169)</f>
        <v>0</v>
      </c>
      <c r="DT166" s="23"/>
      <c r="DU166" s="24">
        <f t="shared" ref="DU166:DV166" si="1905">SUM(DU167:DU169)</f>
        <v>0</v>
      </c>
      <c r="DV166" s="24">
        <f t="shared" si="1905"/>
        <v>0</v>
      </c>
      <c r="DW166" s="24"/>
      <c r="DX166" s="24">
        <f t="shared" ref="DX166:DY166" si="1906">SUM(DX167:DX169)</f>
        <v>0</v>
      </c>
      <c r="DY166" s="24">
        <f t="shared" si="1906"/>
        <v>0</v>
      </c>
      <c r="DZ166" s="24"/>
      <c r="EA166" s="24">
        <f t="shared" ref="EA166:EB166" si="1907">SUM(EA167:EA169)</f>
        <v>0</v>
      </c>
      <c r="EB166" s="24">
        <f t="shared" si="1907"/>
        <v>0</v>
      </c>
      <c r="EC166" s="24"/>
      <c r="ED166" s="24">
        <f t="shared" ref="ED166" si="1908">ED167+ED168</f>
        <v>0</v>
      </c>
      <c r="EE166" s="24"/>
      <c r="EF166" s="23"/>
      <c r="EG166" s="24">
        <f t="shared" ref="EG166" si="1909">EG167+EG168</f>
        <v>0</v>
      </c>
      <c r="EH166" s="24">
        <f t="shared" ref="EH166" si="1910">EH167+EH168</f>
        <v>0</v>
      </c>
      <c r="EI166" s="24"/>
      <c r="EJ166" s="24">
        <f t="shared" ref="EJ166" si="1911">EJ167+EJ168</f>
        <v>0</v>
      </c>
      <c r="EK166" s="24">
        <f t="shared" ref="EK166" si="1912">EK167+EK168</f>
        <v>0</v>
      </c>
      <c r="EL166" s="24"/>
      <c r="EM166" s="24">
        <f t="shared" ref="EM166" si="1913">EM167+EM168</f>
        <v>0</v>
      </c>
      <c r="EN166" s="24">
        <f t="shared" ref="EN166" si="1914">EN167+EN168</f>
        <v>0</v>
      </c>
      <c r="EO166" s="23"/>
      <c r="EP166" s="24">
        <f t="shared" ref="EP166" si="1915">SUM(EP167:EP169)</f>
        <v>0</v>
      </c>
      <c r="EQ166" s="24">
        <f t="shared" ref="EQ166" si="1916">SUM(EQ167:EQ169)</f>
        <v>0</v>
      </c>
      <c r="ER166" s="23"/>
      <c r="ES166" s="24">
        <f t="shared" ref="ES166" si="1917">SUM(ES167:ES169)</f>
        <v>23137.551019999999</v>
      </c>
      <c r="ET166" s="24">
        <f t="shared" ref="ET166" si="1918">SUM(ET167:ET169)</f>
        <v>6539.5495700000001</v>
      </c>
      <c r="EU166" s="24">
        <f>ET166/ES166*100</f>
        <v>28.263793192059271</v>
      </c>
      <c r="EV166" s="24">
        <f t="shared" ref="EV166" si="1919">SUM(EV167:EV169)</f>
        <v>0</v>
      </c>
      <c r="EW166" s="24">
        <f t="shared" ref="EW166" si="1920">SUM(EW167:EW169)</f>
        <v>0</v>
      </c>
      <c r="EX166" s="23"/>
      <c r="EY166" s="24">
        <f t="shared" ref="EY166" si="1921">SUM(EY167:EY169)</f>
        <v>763.34842000000003</v>
      </c>
      <c r="EZ166" s="24">
        <f t="shared" ref="EZ166" si="1922">SUM(EZ167:EZ169)</f>
        <v>763.34842000000003</v>
      </c>
      <c r="FA166" s="24">
        <f>EZ166/EY166*100</f>
        <v>100</v>
      </c>
      <c r="FB166" s="24">
        <f t="shared" ref="FB166" si="1923">SUM(FB167:FB169)</f>
        <v>191462.85601000002</v>
      </c>
      <c r="FC166" s="24">
        <f t="shared" ref="FC166" si="1924">SUM(FC167:FC169)</f>
        <v>104534.52312999999</v>
      </c>
      <c r="FD166" s="24">
        <f t="shared" ref="FD166:FD168" si="1925">FC166/FB166*100</f>
        <v>54.59780832086836</v>
      </c>
      <c r="FE166" s="24">
        <f t="shared" ref="FE166" si="1926">SUM(FE167:FE169)</f>
        <v>0</v>
      </c>
      <c r="FF166" s="24">
        <f t="shared" ref="FF166" si="1927">SUM(FF167:FF169)</f>
        <v>0</v>
      </c>
      <c r="FG166" s="24"/>
      <c r="FH166" s="24">
        <f t="shared" ref="FH166" si="1928">SUM(FH167:FH169)</f>
        <v>0</v>
      </c>
      <c r="FI166" s="24">
        <f t="shared" ref="FI166" si="1929">SUM(FI167:FI169)</f>
        <v>0</v>
      </c>
      <c r="FJ166" s="24"/>
      <c r="FK166" s="24">
        <f t="shared" ref="FK166" si="1930">SUM(FK167:FK169)</f>
        <v>0</v>
      </c>
      <c r="FL166" s="24">
        <f t="shared" ref="FL166" si="1931">SUM(FL167:FL169)</f>
        <v>0</v>
      </c>
      <c r="FM166" s="24"/>
      <c r="FN166" s="24">
        <f t="shared" ref="FN166:FO166" si="1932">SUM(FN167:FN169)</f>
        <v>38141.699999999997</v>
      </c>
      <c r="FO166" s="24">
        <f t="shared" si="1932"/>
        <v>17771.331030000001</v>
      </c>
      <c r="FP166" s="24"/>
      <c r="FQ166" s="24">
        <f t="shared" ref="FQ166:FR166" si="1933">SUM(FQ167:FQ169)</f>
        <v>0</v>
      </c>
      <c r="FR166" s="24">
        <f t="shared" si="1933"/>
        <v>0</v>
      </c>
      <c r="FS166" s="24"/>
      <c r="FT166" s="24">
        <f t="shared" ref="FT166:FU166" si="1934">SUM(FT167:FT169)</f>
        <v>21444.183669999999</v>
      </c>
      <c r="FU166" s="24">
        <f t="shared" si="1934"/>
        <v>4216.2611500000003</v>
      </c>
      <c r="FV166" s="24">
        <f>FU166/FT166*100</f>
        <v>19.66156051861498</v>
      </c>
      <c r="FW166" s="24">
        <f t="shared" ref="FW166:FX166" si="1935">SUM(FW167:FW169)</f>
        <v>5166.3166900000006</v>
      </c>
      <c r="FX166" s="24">
        <f t="shared" si="1935"/>
        <v>3575.7206199999996</v>
      </c>
      <c r="FY166" s="24"/>
      <c r="FZ166" s="24">
        <f t="shared" ref="FZ166:GA166" si="1936">SUM(FZ167:FZ169)</f>
        <v>23050.458840000003</v>
      </c>
      <c r="GA166" s="24">
        <f t="shared" si="1936"/>
        <v>21225.643230000001</v>
      </c>
      <c r="GB166" s="24">
        <f t="shared" ref="GB166:GB169" si="1937">GA166/FZ166*100</f>
        <v>92.083387048099212</v>
      </c>
      <c r="GC166" s="24">
        <f>SUM(GC167:GC169)</f>
        <v>1568.7476799999999</v>
      </c>
      <c r="GD166" s="24">
        <f t="shared" ref="GD166" si="1938">SUM(GD167:GD169)</f>
        <v>0</v>
      </c>
      <c r="GE166" s="24">
        <f t="shared" ref="GE166" si="1939">GD166/GC166*100</f>
        <v>0</v>
      </c>
      <c r="GF166" s="24">
        <f>SUM(GF167:GF169)</f>
        <v>150000.00067000001</v>
      </c>
      <c r="GG166" s="24">
        <f t="shared" ref="GG166" si="1940">SUM(GG167:GG169)</f>
        <v>0</v>
      </c>
      <c r="GH166" s="24">
        <f>GG166/GF166*100</f>
        <v>0</v>
      </c>
      <c r="GI166" s="24">
        <f>SUM(GI167:GI169)</f>
        <v>0</v>
      </c>
      <c r="GJ166" s="24">
        <f t="shared" ref="GJ166" si="1941">SUM(GJ167:GJ169)</f>
        <v>0</v>
      </c>
      <c r="GK166" s="24"/>
      <c r="GL166" s="24">
        <f>SUM(GL167:GL169)</f>
        <v>299.24520000000001</v>
      </c>
      <c r="GM166" s="24">
        <f t="shared" ref="GM166" si="1942">SUM(GM167:GM169)</f>
        <v>299.24520000000001</v>
      </c>
      <c r="GN166" s="24"/>
      <c r="GO166" s="24">
        <f>SUM(GO167:GO169)</f>
        <v>26680.429370000002</v>
      </c>
      <c r="GP166" s="24">
        <f t="shared" ref="GP166" si="1943">SUM(GP167:GP169)</f>
        <v>26680.429370000002</v>
      </c>
      <c r="GQ166" s="24"/>
      <c r="GR166" s="24">
        <f>SUM(GR167:GR169)</f>
        <v>0</v>
      </c>
      <c r="GS166" s="24">
        <f t="shared" ref="GS166" si="1944">SUM(GS167:GS169)</f>
        <v>0</v>
      </c>
      <c r="GT166" s="24"/>
      <c r="GU166" s="24">
        <f>SUM(GU167:GU169)</f>
        <v>216544.25091999999</v>
      </c>
      <c r="GV166" s="24">
        <f t="shared" ref="GV166" si="1945">SUM(GV167:GV169)</f>
        <v>0</v>
      </c>
      <c r="GW166" s="24"/>
      <c r="GX166" s="24">
        <f t="shared" ref="GX166:GY166" si="1946">GX167+GX168</f>
        <v>212213.3</v>
      </c>
      <c r="GY166" s="24">
        <f t="shared" si="1946"/>
        <v>0</v>
      </c>
      <c r="GZ166" s="24"/>
      <c r="HA166" s="24">
        <f t="shared" ref="HA166:HB166" si="1947">HA167+HA168</f>
        <v>4330.9509200000002</v>
      </c>
      <c r="HB166" s="24">
        <f t="shared" si="1947"/>
        <v>0</v>
      </c>
      <c r="HC166" s="23"/>
    </row>
    <row r="167" spans="1:211">
      <c r="A167" s="20" t="s">
        <v>2</v>
      </c>
      <c r="B167" s="23">
        <f t="shared" ref="B167:B169" si="1948">E167+N167+Q167+T167+AC167+AL167+AO167+AX167+BG167+BJ167+BS167+CB167+CK167+CT167+DC167+DL167+DO167+DR167+DU167+ED167+EG167+EP167+ES167+EV167+EY167+FB167+FE167+FH167+FK167+FN167+FQ167+FT167+FW167+FZ167+GC167+GF167+GI167+GL167+GO167+GU167+GR167</f>
        <v>1557868.2216299998</v>
      </c>
      <c r="C167" s="23">
        <f t="shared" ref="C167:C169" si="1949">F167+O167+R167+U167+AD167+AM167+AP167+AY167+BH167+BK167+BT167+CC167+CL167+CU167+DD167+DM167+DP167+DS167+DV167+EE167+EH167+EQ167+ET167+EW167+EZ167+FC167+FF167+FI167+FL167+FO167+FR167+FU167+FX167+GA167+GD167+GG167+GJ167+GM167+GP167+GV167+GS167</f>
        <v>650110.52152999991</v>
      </c>
      <c r="D167" s="46">
        <f t="shared" si="1814"/>
        <v>41.730777514017738</v>
      </c>
      <c r="E167" s="23">
        <f t="shared" ref="E167:F167" si="1950">H167+K167</f>
        <v>0</v>
      </c>
      <c r="F167" s="23">
        <f t="shared" si="1950"/>
        <v>0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>
        <f t="shared" ref="T167:U167" si="1951">W167+Z167</f>
        <v>12314.274510000001</v>
      </c>
      <c r="U167" s="23">
        <f t="shared" si="1951"/>
        <v>6182.3386900000005</v>
      </c>
      <c r="V167" s="23">
        <f>U167/T167*100</f>
        <v>50.204652210566969</v>
      </c>
      <c r="W167" s="23">
        <v>8664.1664400000009</v>
      </c>
      <c r="X167" s="23">
        <v>4349.8146200000001</v>
      </c>
      <c r="Y167" s="23">
        <f>X167/W167*100</f>
        <v>50.204652116539897</v>
      </c>
      <c r="Z167" s="23">
        <v>3650.1080700000002</v>
      </c>
      <c r="AA167" s="23">
        <v>1832.5240699999999</v>
      </c>
      <c r="AB167" s="23">
        <f>AA167/Z167*100</f>
        <v>50.204652433756571</v>
      </c>
      <c r="AC167" s="23">
        <f t="shared" ref="AC167" si="1952">AF167+AI167</f>
        <v>402120.28100000002</v>
      </c>
      <c r="AD167" s="23">
        <v>269590.69361000002</v>
      </c>
      <c r="AE167" s="23">
        <f>AD167/AC167*100</f>
        <v>67.042302104130883</v>
      </c>
      <c r="AF167" s="23">
        <v>398138.7</v>
      </c>
      <c r="AG167" s="23">
        <v>266921.34419999999</v>
      </c>
      <c r="AH167" s="46">
        <f>AG167/AF167*100</f>
        <v>67.042300635431815</v>
      </c>
      <c r="AI167" s="23">
        <v>3981.5810000000001</v>
      </c>
      <c r="AJ167" s="23">
        <v>2669.3494099999998</v>
      </c>
      <c r="AK167" s="46">
        <f>AJ167/AI167*100</f>
        <v>67.042448966880229</v>
      </c>
      <c r="AL167" s="23"/>
      <c r="AM167" s="23"/>
      <c r="AN167" s="23"/>
      <c r="AO167" s="23">
        <f t="shared" ref="AO167:AP167" si="1953">AR167+AU167</f>
        <v>0</v>
      </c>
      <c r="AP167" s="23">
        <f t="shared" si="1953"/>
        <v>0</v>
      </c>
      <c r="AQ167" s="23"/>
      <c r="AR167" s="23"/>
      <c r="AS167" s="23"/>
      <c r="AT167" s="23"/>
      <c r="AU167" s="23"/>
      <c r="AV167" s="23"/>
      <c r="AW167" s="23"/>
      <c r="AX167" s="23">
        <f t="shared" ref="AX167:AY167" si="1954">BA167+BD167</f>
        <v>78615.687309999994</v>
      </c>
      <c r="AY167" s="23">
        <f t="shared" si="1954"/>
        <v>29314.421200000001</v>
      </c>
      <c r="AZ167" s="23">
        <f>AY167/AX167*100</f>
        <v>37.288259128749203</v>
      </c>
      <c r="BA167" s="23">
        <v>77043.373139999996</v>
      </c>
      <c r="BB167" s="23">
        <v>28728.13262</v>
      </c>
      <c r="BC167" s="23">
        <f>BB167/BA167*100</f>
        <v>37.288259131381018</v>
      </c>
      <c r="BD167" s="23">
        <v>1572.3141700000001</v>
      </c>
      <c r="BE167" s="23">
        <v>586.28858000000002</v>
      </c>
      <c r="BF167" s="23">
        <f>BE167/BD167*100</f>
        <v>37.288258999790095</v>
      </c>
      <c r="BG167" s="23"/>
      <c r="BH167" s="23"/>
      <c r="BI167" s="23"/>
      <c r="BJ167" s="23">
        <f>BM167+BP167</f>
        <v>911.12513000000001</v>
      </c>
      <c r="BK167" s="23">
        <f>BN167+BQ167</f>
        <v>0</v>
      </c>
      <c r="BL167" s="23">
        <f>BK167/BJ167*100</f>
        <v>0</v>
      </c>
      <c r="BM167" s="23">
        <v>911.12513000000001</v>
      </c>
      <c r="BN167" s="23">
        <v>0</v>
      </c>
      <c r="BO167" s="23">
        <f>BN167/BM167*100</f>
        <v>0</v>
      </c>
      <c r="BP167" s="23"/>
      <c r="BQ167" s="23"/>
      <c r="BR167" s="23"/>
      <c r="BS167" s="23">
        <f t="shared" ref="BS167:BT167" si="1955">BV167+BY167</f>
        <v>246979.17849999998</v>
      </c>
      <c r="BT167" s="23">
        <f t="shared" si="1955"/>
        <v>46898.874079999994</v>
      </c>
      <c r="BU167" s="23">
        <f>BT167/BS167*100</f>
        <v>18.9889991394558</v>
      </c>
      <c r="BV167" s="23">
        <v>242039.59492999999</v>
      </c>
      <c r="BW167" s="23">
        <v>45952.549489999998</v>
      </c>
      <c r="BX167" s="46">
        <f>BW167/BV167*100</f>
        <v>18.985550485361653</v>
      </c>
      <c r="BY167" s="23">
        <v>4939.5835699999998</v>
      </c>
      <c r="BZ167" s="23">
        <v>946.32458999999994</v>
      </c>
      <c r="CA167" s="46">
        <f>BZ167/BY167*100</f>
        <v>19.157983190068794</v>
      </c>
      <c r="CB167" s="23">
        <f t="shared" ref="CB167:CC167" si="1956">CE167+CH167</f>
        <v>0</v>
      </c>
      <c r="CC167" s="23">
        <f t="shared" si="1956"/>
        <v>0</v>
      </c>
      <c r="CD167" s="23"/>
      <c r="CE167" s="23"/>
      <c r="CF167" s="23"/>
      <c r="CG167" s="23"/>
      <c r="CH167" s="23"/>
      <c r="CI167" s="23"/>
      <c r="CJ167" s="23"/>
      <c r="CK167" s="23">
        <f>CN167+CQ167</f>
        <v>0</v>
      </c>
      <c r="CL167" s="23">
        <f t="shared" ref="CL167" si="1957">CO167+CR167</f>
        <v>0</v>
      </c>
      <c r="CM167" s="23"/>
      <c r="CN167" s="23"/>
      <c r="CO167" s="23"/>
      <c r="CP167" s="23"/>
      <c r="CQ167" s="23"/>
      <c r="CR167" s="23"/>
      <c r="CS167" s="23"/>
      <c r="CT167" s="23">
        <f t="shared" ref="CT167:CU167" si="1958">CW167+CZ167</f>
        <v>186766.83673000001</v>
      </c>
      <c r="CU167" s="23">
        <f t="shared" si="1958"/>
        <v>182785.61736999999</v>
      </c>
      <c r="CV167" s="23">
        <f>CU167/CT167*100</f>
        <v>97.86834781286386</v>
      </c>
      <c r="CW167" s="23">
        <v>183031.5</v>
      </c>
      <c r="CX167" s="23">
        <v>179129.90500999999</v>
      </c>
      <c r="CY167" s="23">
        <f>CX167/CW167*100</f>
        <v>97.868347803520152</v>
      </c>
      <c r="CZ167" s="23">
        <v>3735.33673</v>
      </c>
      <c r="DA167" s="23">
        <v>3655.71236</v>
      </c>
      <c r="DB167" s="23">
        <f>DA167/CZ167*100</f>
        <v>97.86834827070598</v>
      </c>
      <c r="DC167" s="23">
        <f t="shared" ref="DC167:DD167" si="1959">DF167+DI167</f>
        <v>0</v>
      </c>
      <c r="DD167" s="23">
        <f t="shared" si="1959"/>
        <v>0</v>
      </c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>
        <v>73995.271999999997</v>
      </c>
      <c r="DP167" s="23">
        <v>11699.79615</v>
      </c>
      <c r="DQ167" s="23">
        <f>DP167/DO167*100</f>
        <v>15.811545567397875</v>
      </c>
      <c r="DR167" s="23"/>
      <c r="DS167" s="23"/>
      <c r="DT167" s="23"/>
      <c r="DU167" s="23"/>
      <c r="DV167" s="23">
        <f t="shared" ref="DV167" si="1960">DY167+EB167</f>
        <v>0</v>
      </c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47">
        <v>2000.9183700000001</v>
      </c>
      <c r="ET167" s="47">
        <v>2000.9183700000001</v>
      </c>
      <c r="EU167" s="23">
        <f>ET167/ES167*100</f>
        <v>100</v>
      </c>
      <c r="EV167" s="23"/>
      <c r="EW167" s="23"/>
      <c r="EX167" s="23"/>
      <c r="EY167" s="47">
        <v>368.9495</v>
      </c>
      <c r="EZ167" s="47">
        <v>368.9495</v>
      </c>
      <c r="FA167" s="23">
        <f t="shared" ref="FA167" si="1961">EZ167/EY167*100</f>
        <v>100</v>
      </c>
      <c r="FB167" s="23">
        <v>148886.13279</v>
      </c>
      <c r="FC167" s="23">
        <v>82703.286009999996</v>
      </c>
      <c r="FD167" s="23">
        <f t="shared" si="1925"/>
        <v>55.548011396501792</v>
      </c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>
        <v>21444.183669999999</v>
      </c>
      <c r="FU167" s="23">
        <v>4216.2611500000003</v>
      </c>
      <c r="FV167" s="23">
        <f>FU167/FT167*100</f>
        <v>19.66156051861498</v>
      </c>
      <c r="FW167" s="23">
        <v>2140.8216900000002</v>
      </c>
      <c r="FX167" s="23">
        <v>1391.9184299999999</v>
      </c>
      <c r="FY167" s="23">
        <f t="shared" ref="FY167" si="1962">FX167/FW167*100</f>
        <v>65.017952522706352</v>
      </c>
      <c r="FZ167" s="23">
        <v>14481.06364</v>
      </c>
      <c r="GA167" s="23">
        <v>12658.20177</v>
      </c>
      <c r="GB167" s="23">
        <f t="shared" si="1937"/>
        <v>87.412099585248413</v>
      </c>
      <c r="GC167" s="23"/>
      <c r="GD167" s="23"/>
      <c r="GE167" s="23"/>
      <c r="GF167" s="23">
        <v>150000.00067000001</v>
      </c>
      <c r="GG167" s="23">
        <v>0</v>
      </c>
      <c r="GH167" s="23">
        <f>GG167/GF167*100</f>
        <v>0</v>
      </c>
      <c r="GI167" s="23"/>
      <c r="GJ167" s="23"/>
      <c r="GK167" s="23"/>
      <c r="GL167" s="23">
        <v>299.24520000000001</v>
      </c>
      <c r="GM167" s="23">
        <v>299.24520000000001</v>
      </c>
      <c r="GN167" s="23"/>
      <c r="GO167" s="23"/>
      <c r="GP167" s="23"/>
      <c r="GQ167" s="23"/>
      <c r="GR167" s="23"/>
      <c r="GS167" s="23"/>
      <c r="GT167" s="23"/>
      <c r="GU167" s="23">
        <f>GX167+HA167</f>
        <v>216544.25091999999</v>
      </c>
      <c r="GV167" s="23"/>
      <c r="GW167" s="23"/>
      <c r="GX167" s="23">
        <v>212213.3</v>
      </c>
      <c r="GY167" s="23"/>
      <c r="GZ167" s="23"/>
      <c r="HA167" s="23">
        <v>4330.9509200000002</v>
      </c>
      <c r="HB167" s="23"/>
      <c r="HC167" s="23"/>
    </row>
    <row r="168" spans="1:211">
      <c r="A168" s="20" t="s">
        <v>326</v>
      </c>
      <c r="B168" s="23">
        <f t="shared" si="1948"/>
        <v>883457.42453999992</v>
      </c>
      <c r="C168" s="23">
        <f t="shared" si="1949"/>
        <v>161609.24704000002</v>
      </c>
      <c r="D168" s="23">
        <f t="shared" si="1814"/>
        <v>18.292816671289732</v>
      </c>
      <c r="E168" s="23">
        <f t="shared" ref="E168:F169" si="1963">H168+K168</f>
        <v>0</v>
      </c>
      <c r="F168" s="23">
        <f t="shared" si="1963"/>
        <v>0</v>
      </c>
      <c r="G168" s="23"/>
      <c r="H168" s="23"/>
      <c r="I168" s="23"/>
      <c r="J168" s="23"/>
      <c r="K168" s="23"/>
      <c r="L168" s="23"/>
      <c r="M168" s="23"/>
      <c r="N168" s="23">
        <v>1208</v>
      </c>
      <c r="O168" s="23">
        <v>1208</v>
      </c>
      <c r="P168" s="23">
        <f>O168/N168*100</f>
        <v>100</v>
      </c>
      <c r="Q168" s="23"/>
      <c r="R168" s="23"/>
      <c r="S168" s="23"/>
      <c r="T168" s="23">
        <f t="shared" ref="T168:U169" si="1964">W168+Z168</f>
        <v>4474.9655999999995</v>
      </c>
      <c r="U168" s="23">
        <f t="shared" si="1964"/>
        <v>2087.1283899999999</v>
      </c>
      <c r="V168" s="23">
        <f>U168/T168*100</f>
        <v>46.640099088136012</v>
      </c>
      <c r="W168" s="23">
        <v>3148.5286999999998</v>
      </c>
      <c r="X168" s="23">
        <v>1468.2948200000001</v>
      </c>
      <c r="Y168" s="23">
        <f>X168/W168*100</f>
        <v>46.63431589491308</v>
      </c>
      <c r="Z168" s="23">
        <v>1326.4368999999999</v>
      </c>
      <c r="AA168" s="23">
        <v>618.83357000000001</v>
      </c>
      <c r="AB168" s="23">
        <f>AA168/Z168*100</f>
        <v>46.653826503167998</v>
      </c>
      <c r="AC168" s="23">
        <f t="shared" ref="AC168:AD169" si="1965">AF168+AI168</f>
        <v>0</v>
      </c>
      <c r="AD168" s="23">
        <f t="shared" si="1965"/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>
        <f t="shared" ref="AO168:AP169" si="1966">AR168+AU168</f>
        <v>0</v>
      </c>
      <c r="AP168" s="23">
        <f t="shared" si="1966"/>
        <v>0</v>
      </c>
      <c r="AQ168" s="23"/>
      <c r="AR168" s="23"/>
      <c r="AS168" s="23"/>
      <c r="AT168" s="23"/>
      <c r="AU168" s="23"/>
      <c r="AV168" s="23"/>
      <c r="AW168" s="23"/>
      <c r="AX168" s="23">
        <f t="shared" ref="AX168:AX169" si="1967">BA168+BD168</f>
        <v>17983.652439999998</v>
      </c>
      <c r="AY168" s="23">
        <v>3968.09656</v>
      </c>
      <c r="AZ168" s="23">
        <f>AY168/AX168*100</f>
        <v>22.065020291284057</v>
      </c>
      <c r="BA168" s="23">
        <v>17623.979289999999</v>
      </c>
      <c r="BB168" s="23">
        <v>3888.7346200000002</v>
      </c>
      <c r="BC168" s="23">
        <f>BB168/BA168*100</f>
        <v>22.065020368053329</v>
      </c>
      <c r="BD168" s="23">
        <v>359.67315000000002</v>
      </c>
      <c r="BE168" s="23">
        <v>79.361940000000004</v>
      </c>
      <c r="BF168" s="23">
        <f>BE168/BD168*100</f>
        <v>22.065016529590824</v>
      </c>
      <c r="BG168" s="23"/>
      <c r="BH168" s="23"/>
      <c r="BI168" s="23"/>
      <c r="BJ168" s="23">
        <f>BM168+BP168</f>
        <v>0</v>
      </c>
      <c r="BK168" s="23"/>
      <c r="BL168" s="23"/>
      <c r="BM168" s="23"/>
      <c r="BN168" s="23"/>
      <c r="BO168" s="23"/>
      <c r="BP168" s="23"/>
      <c r="BQ168" s="23"/>
      <c r="BR168" s="23"/>
      <c r="BS168" s="23">
        <f t="shared" ref="BS168:BT169" si="1968">BV168+BY168</f>
        <v>708851.64699000004</v>
      </c>
      <c r="BT168" s="23">
        <f t="shared" si="1968"/>
        <v>114849.23631000001</v>
      </c>
      <c r="BU168" s="23">
        <f>BT168/BS168*100</f>
        <v>16.202154117534302</v>
      </c>
      <c r="BV168" s="23">
        <v>694674.61401000002</v>
      </c>
      <c r="BW168" s="23">
        <v>112552.25169</v>
      </c>
      <c r="BX168" s="23">
        <f>BW168/BV168*100</f>
        <v>16.202154133759635</v>
      </c>
      <c r="BY168" s="23">
        <v>14177.03298</v>
      </c>
      <c r="BZ168" s="23">
        <v>2296.9846200000002</v>
      </c>
      <c r="CA168" s="23">
        <f>BZ168/BY168*100</f>
        <v>16.202153322493011</v>
      </c>
      <c r="CB168" s="23">
        <f t="shared" ref="CB168:CC169" si="1969">CE168+CH168</f>
        <v>0</v>
      </c>
      <c r="CC168" s="23">
        <f t="shared" si="1969"/>
        <v>0</v>
      </c>
      <c r="CD168" s="23"/>
      <c r="CE168" s="23"/>
      <c r="CF168" s="23"/>
      <c r="CG168" s="23"/>
      <c r="CH168" s="23"/>
      <c r="CI168" s="23"/>
      <c r="CJ168" s="23"/>
      <c r="CK168" s="23">
        <f t="shared" ref="CK168:CK169" si="1970">CN168+CQ168</f>
        <v>0</v>
      </c>
      <c r="CL168" s="23">
        <f t="shared" ref="CL168:CL169" si="1971">CO168+CR168</f>
        <v>0</v>
      </c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>
        <f t="shared" ref="DC168:DD169" si="1972">DF168+DI168</f>
        <v>0</v>
      </c>
      <c r="DD168" s="23">
        <f t="shared" si="1972"/>
        <v>0</v>
      </c>
      <c r="DE168" s="23"/>
      <c r="DF168" s="23"/>
      <c r="DG168" s="23"/>
      <c r="DH168" s="23"/>
      <c r="DI168" s="23"/>
      <c r="DJ168" s="23"/>
      <c r="DK168" s="23"/>
      <c r="DL168" s="23">
        <v>4990</v>
      </c>
      <c r="DM168" s="23">
        <v>0</v>
      </c>
      <c r="DN168" s="23">
        <f>DM168/DL168*100</f>
        <v>0</v>
      </c>
      <c r="DO168" s="23">
        <v>70377.054000000004</v>
      </c>
      <c r="DP168" s="23">
        <v>0</v>
      </c>
      <c r="DQ168" s="23">
        <f>DP168/DO168*100</f>
        <v>0</v>
      </c>
      <c r="DR168" s="23"/>
      <c r="DS168" s="23"/>
      <c r="DT168" s="23"/>
      <c r="DU168" s="23">
        <f t="shared" ref="DU168" si="1973">DX168+EA168</f>
        <v>0</v>
      </c>
      <c r="DV168" s="23">
        <v>0</v>
      </c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>
        <v>286.02103</v>
      </c>
      <c r="EZ168" s="23">
        <v>286.02103</v>
      </c>
      <c r="FA168" s="23">
        <f>EZ168/EY168*100</f>
        <v>100</v>
      </c>
      <c r="FB168" s="23">
        <v>30895.810979999998</v>
      </c>
      <c r="FC168" s="23">
        <v>15532.43692</v>
      </c>
      <c r="FD168" s="23">
        <f t="shared" si="1925"/>
        <v>50.273601589725935</v>
      </c>
      <c r="FE168" s="23"/>
      <c r="FF168" s="23"/>
      <c r="FG168" s="23"/>
      <c r="FH168" s="23"/>
      <c r="FI168" s="23"/>
      <c r="FJ168" s="23"/>
      <c r="FK168" s="23"/>
      <c r="FL168" s="23"/>
      <c r="FM168" s="23"/>
      <c r="FN168" s="23">
        <v>38141.699999999997</v>
      </c>
      <c r="FO168" s="23">
        <v>17771.331030000001</v>
      </c>
      <c r="FP168" s="23">
        <f>FO168/FN168*100</f>
        <v>46.592918066053699</v>
      </c>
      <c r="FQ168" s="23"/>
      <c r="FR168" s="23"/>
      <c r="FS168" s="23"/>
      <c r="FT168" s="23"/>
      <c r="FU168" s="23"/>
      <c r="FV168" s="23"/>
      <c r="FW168" s="23">
        <v>1153.2529999999999</v>
      </c>
      <c r="FX168" s="23">
        <v>812.84241999999995</v>
      </c>
      <c r="FY168" s="23"/>
      <c r="FZ168" s="23">
        <v>5095.3204999999998</v>
      </c>
      <c r="GA168" s="23">
        <v>5094.1543799999999</v>
      </c>
      <c r="GB168" s="23">
        <f t="shared" si="1937"/>
        <v>99.977113902844778</v>
      </c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>
        <f t="shared" ref="GU168:GU169" si="1974">GX168+HA168</f>
        <v>0</v>
      </c>
      <c r="GV168" s="23"/>
      <c r="GW168" s="23"/>
      <c r="GX168" s="23"/>
      <c r="GY168" s="23"/>
      <c r="GZ168" s="23"/>
      <c r="HA168" s="23"/>
      <c r="HB168" s="23"/>
      <c r="HC168" s="23"/>
    </row>
    <row r="169" spans="1:211">
      <c r="A169" s="20" t="s">
        <v>4</v>
      </c>
      <c r="B169" s="23">
        <f t="shared" si="1948"/>
        <v>187271.14023999998</v>
      </c>
      <c r="C169" s="23">
        <f t="shared" si="1949"/>
        <v>72326.572120000012</v>
      </c>
      <c r="D169" s="23">
        <f t="shared" si="1814"/>
        <v>38.621312406871063</v>
      </c>
      <c r="E169" s="23">
        <f t="shared" si="1963"/>
        <v>0</v>
      </c>
      <c r="F169" s="23">
        <f t="shared" si="1963"/>
        <v>0</v>
      </c>
      <c r="G169" s="23"/>
      <c r="H169" s="23"/>
      <c r="I169" s="23"/>
      <c r="J169" s="23"/>
      <c r="K169" s="23"/>
      <c r="L169" s="23"/>
      <c r="M169" s="23"/>
      <c r="N169" s="23">
        <v>814</v>
      </c>
      <c r="O169" s="23">
        <v>814</v>
      </c>
      <c r="P169" s="23">
        <f>O169/N169*100</f>
        <v>100</v>
      </c>
      <c r="Q169" s="23"/>
      <c r="R169" s="23"/>
      <c r="S169" s="23"/>
      <c r="T169" s="23">
        <f>W169+Z169</f>
        <v>6859.5600199999999</v>
      </c>
      <c r="U169" s="23">
        <f t="shared" si="1964"/>
        <v>920.68200000000002</v>
      </c>
      <c r="V169" s="23">
        <f>U169/T169*100</f>
        <v>13.421881247713028</v>
      </c>
      <c r="W169" s="23">
        <f>4534.46076+291.83814</f>
        <v>4826.2988999999998</v>
      </c>
      <c r="X169" s="23">
        <v>647.78011000000004</v>
      </c>
      <c r="Y169" s="23">
        <f>X169/W169*100</f>
        <v>13.421881309506132</v>
      </c>
      <c r="Z169" s="23">
        <f>1910.31324+122.94788</f>
        <v>2033.2611199999999</v>
      </c>
      <c r="AA169" s="23">
        <v>272.90188999999998</v>
      </c>
      <c r="AB169" s="23">
        <f>AA169/Z169*100</f>
        <v>13.421881101036348</v>
      </c>
      <c r="AC169" s="23">
        <f t="shared" si="1965"/>
        <v>0</v>
      </c>
      <c r="AD169" s="23">
        <f t="shared" si="1965"/>
        <v>0</v>
      </c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>
        <f t="shared" si="1966"/>
        <v>0</v>
      </c>
      <c r="AP169" s="23">
        <f t="shared" si="1966"/>
        <v>0</v>
      </c>
      <c r="AQ169" s="23"/>
      <c r="AR169" s="23"/>
      <c r="AS169" s="23"/>
      <c r="AT169" s="23"/>
      <c r="AU169" s="23"/>
      <c r="AV169" s="23"/>
      <c r="AW169" s="23"/>
      <c r="AX169" s="23">
        <f t="shared" si="1967"/>
        <v>10247.66786</v>
      </c>
      <c r="AY169" s="23">
        <f>BB169+BE169</f>
        <v>4591.0696100000005</v>
      </c>
      <c r="AZ169" s="23">
        <f>AY169/AX169*100</f>
        <v>44.801116436652357</v>
      </c>
      <c r="BA169" s="23">
        <v>10042.714449999999</v>
      </c>
      <c r="BB169" s="23">
        <v>4499.2481900000002</v>
      </c>
      <c r="BC169" s="23">
        <f>BB169/BA169*100</f>
        <v>44.80111639537855</v>
      </c>
      <c r="BD169" s="23">
        <v>204.95340999999999</v>
      </c>
      <c r="BE169" s="23">
        <v>91.821420000000003</v>
      </c>
      <c r="BF169" s="23">
        <f>BE169/BD169*100</f>
        <v>44.801118459068334</v>
      </c>
      <c r="BG169" s="23"/>
      <c r="BH169" s="23"/>
      <c r="BI169" s="23"/>
      <c r="BJ169" s="23">
        <f>BM169+BP169</f>
        <v>1800.0918300000001</v>
      </c>
      <c r="BK169" s="23">
        <f>BN169+BQ169</f>
        <v>0</v>
      </c>
      <c r="BL169" s="23">
        <f>BK169/BJ169*100</f>
        <v>0</v>
      </c>
      <c r="BM169" s="23">
        <v>1800.0918300000001</v>
      </c>
      <c r="BN169" s="23">
        <v>0</v>
      </c>
      <c r="BO169" s="23">
        <f>BN169/BM169*100</f>
        <v>0</v>
      </c>
      <c r="BP169" s="23"/>
      <c r="BQ169" s="23"/>
      <c r="BR169" s="23"/>
      <c r="BS169" s="23">
        <f t="shared" si="1968"/>
        <v>69206.728000000003</v>
      </c>
      <c r="BT169" s="23">
        <f t="shared" si="1968"/>
        <v>23530.334999999999</v>
      </c>
      <c r="BU169" s="23">
        <f>BT169/BS169*100</f>
        <v>34.000068606046504</v>
      </c>
      <c r="BV169" s="23">
        <v>67822.593439999997</v>
      </c>
      <c r="BW169" s="23">
        <v>23059.728299999999</v>
      </c>
      <c r="BX169" s="23">
        <f>BW169/BV169*100</f>
        <v>34.000068606046511</v>
      </c>
      <c r="BY169" s="23">
        <v>1384.13456</v>
      </c>
      <c r="BZ169" s="23">
        <v>470.60669999999999</v>
      </c>
      <c r="CA169" s="23">
        <f>BZ169/BY169*100</f>
        <v>34.000068606046511</v>
      </c>
      <c r="CB169" s="23">
        <f t="shared" si="1969"/>
        <v>0</v>
      </c>
      <c r="CC169" s="23">
        <f t="shared" si="1969"/>
        <v>0</v>
      </c>
      <c r="CD169" s="23"/>
      <c r="CE169" s="23"/>
      <c r="CF169" s="23"/>
      <c r="CG169" s="23"/>
      <c r="CH169" s="23"/>
      <c r="CI169" s="23"/>
      <c r="CJ169" s="23"/>
      <c r="CK169" s="23">
        <f t="shared" si="1970"/>
        <v>0</v>
      </c>
      <c r="CL169" s="23">
        <f t="shared" si="1971"/>
        <v>0</v>
      </c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>
        <f t="shared" si="1972"/>
        <v>0</v>
      </c>
      <c r="DD169" s="23">
        <f t="shared" si="1972"/>
        <v>0</v>
      </c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>
        <v>31821.675999999999</v>
      </c>
      <c r="DP169" s="23">
        <v>0</v>
      </c>
      <c r="DQ169" s="23">
        <f>DP169/DO169*100</f>
        <v>0</v>
      </c>
      <c r="DR169" s="23"/>
      <c r="DS169" s="23"/>
      <c r="DT169" s="23"/>
      <c r="DU169" s="23"/>
      <c r="DV169" s="23">
        <f t="shared" ref="DV169" si="1975">DY169+EB169</f>
        <v>0</v>
      </c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>
        <v>21136.63265</v>
      </c>
      <c r="ET169" s="23">
        <v>4538.6311999999998</v>
      </c>
      <c r="EU169" s="23">
        <f>ET169/ES169*100</f>
        <v>21.472820553561544</v>
      </c>
      <c r="EV169" s="23"/>
      <c r="EW169" s="23"/>
      <c r="EX169" s="23"/>
      <c r="EY169" s="23">
        <v>108.37788999999999</v>
      </c>
      <c r="EZ169" s="23">
        <v>108.37788999999999</v>
      </c>
      <c r="FA169" s="23">
        <f t="shared" ref="FA169" si="1976">EZ169/EY169*100</f>
        <v>100</v>
      </c>
      <c r="FB169" s="23">
        <v>11680.91224</v>
      </c>
      <c r="FC169" s="23">
        <v>6298.8001999999997</v>
      </c>
      <c r="FD169" s="23">
        <f>FC169/FB169*100</f>
        <v>53.923872301946176</v>
      </c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>
        <v>1872.242</v>
      </c>
      <c r="FX169" s="23">
        <v>1370.9597699999999</v>
      </c>
      <c r="FY169" s="23"/>
      <c r="FZ169" s="23">
        <v>3474.0747000000001</v>
      </c>
      <c r="GA169" s="23">
        <v>3473.2870800000001</v>
      </c>
      <c r="GB169" s="23">
        <f t="shared" si="1937"/>
        <v>99.977328639479168</v>
      </c>
      <c r="GC169" s="23">
        <v>1568.7476799999999</v>
      </c>
      <c r="GD169" s="23"/>
      <c r="GE169" s="23">
        <f t="shared" ref="GE169" si="1977">GD169/GC169*100</f>
        <v>0</v>
      </c>
      <c r="GF169" s="23"/>
      <c r="GG169" s="23"/>
      <c r="GH169" s="23"/>
      <c r="GI169" s="23"/>
      <c r="GJ169" s="23"/>
      <c r="GK169" s="23"/>
      <c r="GL169" s="23"/>
      <c r="GM169" s="23"/>
      <c r="GN169" s="23"/>
      <c r="GO169" s="23">
        <v>26680.429370000002</v>
      </c>
      <c r="GP169" s="23">
        <v>26680.429370000002</v>
      </c>
      <c r="GQ169" s="23"/>
      <c r="GR169" s="23"/>
      <c r="GS169" s="23"/>
      <c r="GT169" s="23"/>
      <c r="GU169" s="23">
        <f t="shared" si="1974"/>
        <v>0</v>
      </c>
      <c r="GV169" s="23"/>
      <c r="GW169" s="23"/>
      <c r="GX169" s="23"/>
      <c r="GY169" s="23"/>
      <c r="GZ169" s="23"/>
      <c r="HA169" s="23"/>
      <c r="HB169" s="23"/>
      <c r="HC169" s="23"/>
    </row>
    <row r="170" spans="1:211" s="61" customFormat="1">
      <c r="A170" s="22" t="s">
        <v>6</v>
      </c>
      <c r="B170" s="24">
        <f>B166+B8</f>
        <v>5911320.5345200002</v>
      </c>
      <c r="C170" s="24">
        <f>C166+C8</f>
        <v>2088231.31222</v>
      </c>
      <c r="D170" s="24">
        <f t="shared" si="1814"/>
        <v>35.325969891591477</v>
      </c>
      <c r="E170" s="24">
        <f>E166+E8</f>
        <v>12304.747470000002</v>
      </c>
      <c r="F170" s="24">
        <f>F166+F8</f>
        <v>12304.747470000002</v>
      </c>
      <c r="G170" s="24">
        <f t="shared" ref="G170" si="1978">F170/E170*100</f>
        <v>100</v>
      </c>
      <c r="H170" s="24">
        <f>H166+H8</f>
        <v>12181.011279999999</v>
      </c>
      <c r="I170" s="24">
        <f>I166+I8</f>
        <v>12181.011279999999</v>
      </c>
      <c r="J170" s="24">
        <f t="shared" ref="J170" si="1979">I170/H170*100</f>
        <v>100</v>
      </c>
      <c r="K170" s="24">
        <f>K166+K8</f>
        <v>123.73619000000001</v>
      </c>
      <c r="L170" s="24">
        <f>L166+L8</f>
        <v>123.73619000000001</v>
      </c>
      <c r="M170" s="24">
        <f t="shared" ref="M170" si="1980">L170/K170*100</f>
        <v>100</v>
      </c>
      <c r="N170" s="24">
        <f>N166+N8</f>
        <v>10441</v>
      </c>
      <c r="O170" s="24">
        <f>O166+O8</f>
        <v>10052.1597</v>
      </c>
      <c r="P170" s="24">
        <f>O170/N170*100</f>
        <v>96.275832774638445</v>
      </c>
      <c r="Q170" s="24">
        <f>Q166+Q8</f>
        <v>24509.179</v>
      </c>
      <c r="R170" s="24">
        <f>R166+R8</f>
        <v>17567.448640000002</v>
      </c>
      <c r="S170" s="24">
        <f t="shared" ref="S170" si="1981">R170/Q170*100</f>
        <v>71.67701798579219</v>
      </c>
      <c r="T170" s="24">
        <f>T166+T8</f>
        <v>139642.09999999998</v>
      </c>
      <c r="U170" s="24">
        <f>U166+U8</f>
        <v>65980.661179999996</v>
      </c>
      <c r="V170" s="24">
        <f t="shared" si="1826"/>
        <v>47.249834526980052</v>
      </c>
      <c r="W170" s="24">
        <f>W166+W8</f>
        <v>98250.4</v>
      </c>
      <c r="X170" s="24">
        <f>X166+X8</f>
        <v>46422.969440000001</v>
      </c>
      <c r="Y170" s="24">
        <f t="shared" si="1829"/>
        <v>47.249649304226757</v>
      </c>
      <c r="Z170" s="24">
        <f>Z166+Z8</f>
        <v>41391.699999999997</v>
      </c>
      <c r="AA170" s="24">
        <f>AA166+AA8</f>
        <v>19557.691739999998</v>
      </c>
      <c r="AB170" s="24">
        <f t="shared" si="1832"/>
        <v>47.250274185404315</v>
      </c>
      <c r="AC170" s="24">
        <f>AC166+AC8</f>
        <v>402120.28100000002</v>
      </c>
      <c r="AD170" s="24">
        <f>AD166+AD8</f>
        <v>269590.69361000002</v>
      </c>
      <c r="AE170" s="24">
        <f t="shared" si="1835"/>
        <v>67.042302104130883</v>
      </c>
      <c r="AF170" s="24">
        <f>AF166+AF8</f>
        <v>398138.7</v>
      </c>
      <c r="AG170" s="24">
        <f>AG166+AG8</f>
        <v>266921.34419999999</v>
      </c>
      <c r="AH170" s="24">
        <f t="shared" si="1838"/>
        <v>67.042300635431815</v>
      </c>
      <c r="AI170" s="24">
        <f>AI166+AI8</f>
        <v>3981.5810000000001</v>
      </c>
      <c r="AJ170" s="24">
        <f>AJ166+AJ8</f>
        <v>2669.3494099999998</v>
      </c>
      <c r="AK170" s="24">
        <f t="shared" si="1841"/>
        <v>67.042448966880229</v>
      </c>
      <c r="AL170" s="24">
        <f>AL166+AL8</f>
        <v>24381.296999999999</v>
      </c>
      <c r="AM170" s="24">
        <f>AM166+AM8</f>
        <v>6250</v>
      </c>
      <c r="AN170" s="24">
        <f t="shared" ref="AN170" si="1982">AM170/AL170*100</f>
        <v>25.634403288717579</v>
      </c>
      <c r="AO170" s="24">
        <f>AO166+AO8</f>
        <v>2231.6477800000002</v>
      </c>
      <c r="AP170" s="24">
        <f>AP166+AP8</f>
        <v>2231.6477800000002</v>
      </c>
      <c r="AQ170" s="24">
        <f t="shared" ref="AQ170" si="1983">AP170/AO170*100</f>
        <v>100</v>
      </c>
      <c r="AR170" s="24">
        <f>AR166+AR8</f>
        <v>2050.8000000000002</v>
      </c>
      <c r="AS170" s="24">
        <f>AS166+AS8</f>
        <v>2050.8000000000002</v>
      </c>
      <c r="AT170" s="24">
        <f t="shared" ref="AT170" si="1984">AS170/AR170*100</f>
        <v>100</v>
      </c>
      <c r="AU170" s="24">
        <f>AU166+AU8</f>
        <v>180.84778</v>
      </c>
      <c r="AV170" s="24">
        <f>AV166+AV8</f>
        <v>180.84778</v>
      </c>
      <c r="AW170" s="24">
        <f t="shared" ref="AW170" si="1985">AV170/AU170*100</f>
        <v>100</v>
      </c>
      <c r="AX170" s="24">
        <f>AX166+AX8</f>
        <v>178982.522</v>
      </c>
      <c r="AY170" s="24">
        <f>AY166+AY8</f>
        <v>56890.589760000003</v>
      </c>
      <c r="AZ170" s="24">
        <f t="shared" si="1852"/>
        <v>31.785555999708176</v>
      </c>
      <c r="BA170" s="24">
        <f>BA166+BA8</f>
        <v>175402.9</v>
      </c>
      <c r="BB170" s="24">
        <f>BB166+BB8</f>
        <v>55752.777649999996</v>
      </c>
      <c r="BC170" s="24">
        <f t="shared" si="1855"/>
        <v>31.78555066649411</v>
      </c>
      <c r="BD170" s="24">
        <f>BD166+BD8</f>
        <v>3579.6220000000003</v>
      </c>
      <c r="BE170" s="24">
        <f>BE166+BE8</f>
        <v>1137.8121100000001</v>
      </c>
      <c r="BF170" s="24">
        <f t="shared" si="1858"/>
        <v>31.785817329315773</v>
      </c>
      <c r="BG170" s="24">
        <f>BG166+BG8</f>
        <v>302.33</v>
      </c>
      <c r="BH170" s="24">
        <f>BH166+BH8</f>
        <v>41.62</v>
      </c>
      <c r="BI170" s="24">
        <f t="shared" ref="BI170" si="1986">BH170/BG170*100</f>
        <v>13.766414183177321</v>
      </c>
      <c r="BJ170" s="24">
        <f>BJ166+BJ8</f>
        <v>24799.774610000004</v>
      </c>
      <c r="BK170" s="24">
        <f>BK166+BK8</f>
        <v>1874.0109299999999</v>
      </c>
      <c r="BL170" s="24">
        <f t="shared" si="1863"/>
        <v>7.5565643618565117</v>
      </c>
      <c r="BM170" s="24">
        <f>BM166+BM8</f>
        <v>20453.286609999999</v>
      </c>
      <c r="BN170" s="24">
        <f>BN166+BN8</f>
        <v>1874.0109299999999</v>
      </c>
      <c r="BO170" s="24">
        <f t="shared" si="1866"/>
        <v>9.1623950992979317</v>
      </c>
      <c r="BP170" s="24">
        <f>BP166+BP8</f>
        <v>2621.4880000000003</v>
      </c>
      <c r="BQ170" s="24">
        <f>BQ166+BQ8</f>
        <v>0</v>
      </c>
      <c r="BR170" s="24">
        <f t="shared" ref="BR170" si="1987">BQ170/BP170*100</f>
        <v>0</v>
      </c>
      <c r="BS170" s="24">
        <f>BS166+BS8</f>
        <v>2187539.48594</v>
      </c>
      <c r="BT170" s="24">
        <f>BT166+BT8</f>
        <v>468452.75031999999</v>
      </c>
      <c r="BU170" s="24">
        <f t="shared" si="1871"/>
        <v>21.414596322987183</v>
      </c>
      <c r="BV170" s="24">
        <f>BV166+BV8</f>
        <v>2143815.0350900004</v>
      </c>
      <c r="BW170" s="24">
        <f>BW166+BW8</f>
        <v>459075.54333999997</v>
      </c>
      <c r="BX170" s="24">
        <f t="shared" si="1874"/>
        <v>21.413952968229246</v>
      </c>
      <c r="BY170" s="24">
        <f>BY166+BY8</f>
        <v>43724.450849999994</v>
      </c>
      <c r="BZ170" s="24">
        <f>BZ166+BZ8</f>
        <v>9377.2069800000008</v>
      </c>
      <c r="CA170" s="24">
        <f t="shared" si="1877"/>
        <v>21.446140083426577</v>
      </c>
      <c r="CB170" s="24">
        <f>CB166+CB8</f>
        <v>11966.67</v>
      </c>
      <c r="CC170" s="24">
        <f>CC166+CC8</f>
        <v>0</v>
      </c>
      <c r="CD170" s="24">
        <f t="shared" ref="CD170" si="1988">CC170/CB170*100</f>
        <v>0</v>
      </c>
      <c r="CE170" s="24">
        <f>CE166+CE8</f>
        <v>11846.9</v>
      </c>
      <c r="CF170" s="24">
        <f>CF166+CF8</f>
        <v>0</v>
      </c>
      <c r="CG170" s="24">
        <f t="shared" ref="CG170" si="1989">CF170/CE170*100</f>
        <v>0</v>
      </c>
      <c r="CH170" s="24">
        <f>CH166+CH8</f>
        <v>119.77000000000001</v>
      </c>
      <c r="CI170" s="24">
        <f>CI166+CI8</f>
        <v>0</v>
      </c>
      <c r="CJ170" s="24">
        <f t="shared" ref="CJ170" si="1990">CI170/CH170*100</f>
        <v>0</v>
      </c>
      <c r="CK170" s="24">
        <f>CK166+CK8</f>
        <v>3524.6938799999998</v>
      </c>
      <c r="CL170" s="24">
        <f>CL166+CL8</f>
        <v>1882.2316500000002</v>
      </c>
      <c r="CM170" s="24">
        <f>CL170/CK170*100</f>
        <v>53.401280056695313</v>
      </c>
      <c r="CN170" s="24">
        <f>CN166+CN8</f>
        <v>3454.2000000000003</v>
      </c>
      <c r="CO170" s="24">
        <f>CO166+CO8</f>
        <v>1844.5870199999999</v>
      </c>
      <c r="CP170" s="24">
        <f t="shared" ref="CP170" si="1991">CO170/CN170*100</f>
        <v>53.401280180649636</v>
      </c>
      <c r="CQ170" s="24">
        <f>CQ166+CQ8</f>
        <v>70.49387999999999</v>
      </c>
      <c r="CR170" s="24">
        <f>CR166+CR8</f>
        <v>37.644630000000006</v>
      </c>
      <c r="CS170" s="24">
        <f t="shared" ref="CS170" si="1992">CR170/CQ170*100</f>
        <v>53.401273982933006</v>
      </c>
      <c r="CT170" s="24">
        <f>CT166+CT8</f>
        <v>221766.83673000001</v>
      </c>
      <c r="CU170" s="24">
        <f>CU166+CU8</f>
        <v>212122.09879999998</v>
      </c>
      <c r="CV170" s="24">
        <f t="shared" si="1886"/>
        <v>95.65095571898226</v>
      </c>
      <c r="CW170" s="24">
        <f>CW166+CW8</f>
        <v>217331.5</v>
      </c>
      <c r="CX170" s="24">
        <f>CX166+CX8</f>
        <v>207879.65681999997</v>
      </c>
      <c r="CY170" s="24">
        <f t="shared" si="1889"/>
        <v>95.65095571511722</v>
      </c>
      <c r="CZ170" s="24">
        <f>CZ166+CZ8</f>
        <v>4435.33673</v>
      </c>
      <c r="DA170" s="24">
        <f>DA166+DA8</f>
        <v>4242.4419799999996</v>
      </c>
      <c r="DB170" s="24">
        <f t="shared" si="1892"/>
        <v>95.650955908369099</v>
      </c>
      <c r="DC170" s="24">
        <f>DC166+DC8</f>
        <v>31294.489799999999</v>
      </c>
      <c r="DD170" s="24">
        <f>DD166+DD8</f>
        <v>24143.757679999999</v>
      </c>
      <c r="DE170" s="24">
        <f t="shared" ref="DE170" si="1993">DD170/DC170*100</f>
        <v>77.150187890265585</v>
      </c>
      <c r="DF170" s="24">
        <f>DF166+DF8</f>
        <v>30668.6</v>
      </c>
      <c r="DG170" s="24">
        <f>DG166+DG8</f>
        <v>23660.882539999999</v>
      </c>
      <c r="DH170" s="24">
        <f t="shared" ref="DH170" si="1994">DG170/DF170*100</f>
        <v>77.15018794467305</v>
      </c>
      <c r="DI170" s="24">
        <f>DI166+DI8</f>
        <v>625.88980000000004</v>
      </c>
      <c r="DJ170" s="24">
        <f>DJ166+DJ8</f>
        <v>482.87513999999999</v>
      </c>
      <c r="DK170" s="24">
        <f t="shared" ref="DK170" si="1995">DJ170/DI170*100</f>
        <v>77.150185224299861</v>
      </c>
      <c r="DL170" s="24">
        <f>DL166+DL8</f>
        <v>4990</v>
      </c>
      <c r="DM170" s="24">
        <f>DM166+DM8</f>
        <v>0</v>
      </c>
      <c r="DN170" s="24">
        <f t="shared" ref="DN170" si="1996">DM170/DL170*100</f>
        <v>0</v>
      </c>
      <c r="DO170" s="24">
        <f>DO166+DO8</f>
        <v>716439.54399999999</v>
      </c>
      <c r="DP170" s="24">
        <f>DP166+DP8</f>
        <v>93148.553149999992</v>
      </c>
      <c r="DQ170" s="24">
        <f t="shared" si="1902"/>
        <v>13.001592936919181</v>
      </c>
      <c r="DR170" s="24">
        <f>DR166+DR8</f>
        <v>99199.9</v>
      </c>
      <c r="DS170" s="24">
        <f>DS166+DS8</f>
        <v>55956.4</v>
      </c>
      <c r="DT170" s="24">
        <f t="shared" ref="DT170" si="1997">DS170/DR170*100</f>
        <v>56.40771815294169</v>
      </c>
      <c r="DU170" s="24">
        <f>DU166+DU8</f>
        <v>7052.8620000000001</v>
      </c>
      <c r="DV170" s="24">
        <f>DV166+DV8</f>
        <v>4002.4349299999999</v>
      </c>
      <c r="DW170" s="24">
        <f t="shared" ref="DW170" si="1998">DV170/DU170*100</f>
        <v>56.749088951407245</v>
      </c>
      <c r="DX170" s="24">
        <f>DX166+DX8</f>
        <v>6911.8</v>
      </c>
      <c r="DY170" s="24">
        <f>DY166+DY8</f>
        <v>3922.1511099999998</v>
      </c>
      <c r="DZ170" s="24">
        <f t="shared" ref="DZ170" si="1999">DY170/DX170*100</f>
        <v>56.745726294163603</v>
      </c>
      <c r="EA170" s="24">
        <f>EA166+EA8</f>
        <v>141.06200000000001</v>
      </c>
      <c r="EB170" s="24">
        <f>EB166+EB8</f>
        <v>80.283819999999992</v>
      </c>
      <c r="EC170" s="24">
        <f t="shared" ref="EC170" si="2000">EB170/EA170*100</f>
        <v>56.913853482865683</v>
      </c>
      <c r="ED170" s="24">
        <f>ED166+ED8</f>
        <v>41423.901290000002</v>
      </c>
      <c r="EE170" s="24">
        <f>EE166+EE8</f>
        <v>26676.023000000001</v>
      </c>
      <c r="EF170" s="24">
        <f>EE170/ED170*100</f>
        <v>64.397659730904593</v>
      </c>
      <c r="EG170" s="24">
        <f t="shared" ref="EG170:EN170" si="2001">EG166+EG8</f>
        <v>1020.4081599999998</v>
      </c>
      <c r="EH170" s="24">
        <f>EH166+EH8</f>
        <v>1020.4081599999998</v>
      </c>
      <c r="EI170" s="24">
        <f>EH170/EG170*100</f>
        <v>100</v>
      </c>
      <c r="EJ170" s="24">
        <f t="shared" si="2001"/>
        <v>1000</v>
      </c>
      <c r="EK170" s="24">
        <f t="shared" si="2001"/>
        <v>1000</v>
      </c>
      <c r="EL170" s="24">
        <f>EK170/EJ170*100</f>
        <v>100</v>
      </c>
      <c r="EM170" s="24">
        <f t="shared" si="2001"/>
        <v>20.408160000000002</v>
      </c>
      <c r="EN170" s="24">
        <f t="shared" si="2001"/>
        <v>20.408160000000002</v>
      </c>
      <c r="EO170" s="24">
        <f>EN170/EM170*100</f>
        <v>100</v>
      </c>
      <c r="EP170" s="24">
        <f>EP166+EP8</f>
        <v>118505.71400000001</v>
      </c>
      <c r="EQ170" s="24">
        <f>EQ166+EQ8</f>
        <v>33631.051200000002</v>
      </c>
      <c r="ER170" s="24">
        <f t="shared" ref="ER170" si="2002">EQ170/EP170*100</f>
        <v>28.379265492632697</v>
      </c>
      <c r="ES170" s="24">
        <f>ES166+ES8</f>
        <v>27139.183669999999</v>
      </c>
      <c r="ET170" s="24">
        <f>ET166+ET8</f>
        <v>10541.182220000001</v>
      </c>
      <c r="EU170" s="24">
        <f t="shared" ref="EU170" si="2003">ET170/ES170*100</f>
        <v>38.841191202270238</v>
      </c>
      <c r="EV170" s="24">
        <f>EV166+EV8</f>
        <v>39693.775510000007</v>
      </c>
      <c r="EW170" s="24">
        <f>EW166+EW8</f>
        <v>31844.157769999998</v>
      </c>
      <c r="EX170" s="24">
        <f t="shared" ref="EX170" si="2004">EW170/EV170*100</f>
        <v>80.224562568953743</v>
      </c>
      <c r="EY170" s="24">
        <f>EY166+EY8</f>
        <v>2477.1138600000004</v>
      </c>
      <c r="EZ170" s="24">
        <f>EZ166+EZ8</f>
        <v>2477.1138600000004</v>
      </c>
      <c r="FA170" s="24">
        <f t="shared" ref="FA170" si="2005">EZ170/EY170*100</f>
        <v>100</v>
      </c>
      <c r="FB170" s="24">
        <f>FB166+FB8</f>
        <v>360897.00144000002</v>
      </c>
      <c r="FC170" s="24">
        <f>FC166+FC8</f>
        <v>191498.74819999997</v>
      </c>
      <c r="FD170" s="24">
        <f t="shared" ref="FD170" si="2006">FC170/FB170*100</f>
        <v>53.061883982385226</v>
      </c>
      <c r="FE170" s="24">
        <f>FE166+FE8</f>
        <v>28397.959180000002</v>
      </c>
      <c r="FF170" s="24">
        <f>FF166+FF8</f>
        <v>10951.608899999999</v>
      </c>
      <c r="FG170" s="24">
        <f t="shared" ref="FG170" si="2007">FF170/FE170*100</f>
        <v>38.564774428272834</v>
      </c>
      <c r="FH170" s="24">
        <f>FH166+FH8</f>
        <v>11254.081630000001</v>
      </c>
      <c r="FI170" s="24">
        <f>FI166+FI8</f>
        <v>4907.2465899999997</v>
      </c>
      <c r="FJ170" s="24">
        <f t="shared" ref="FJ170" si="2008">FI170/FH170*100</f>
        <v>43.604149599543994</v>
      </c>
      <c r="FK170" s="24">
        <f>FK166+FK8</f>
        <v>133788.33582000001</v>
      </c>
      <c r="FL170" s="24">
        <f>FL166+FL8</f>
        <v>35367.915210000006</v>
      </c>
      <c r="FM170" s="24">
        <f t="shared" ref="FM170" si="2009">FL170/FK170*100</f>
        <v>26.435724006302248</v>
      </c>
      <c r="FN170" s="24">
        <f>FN166+FN8</f>
        <v>38141.699999999997</v>
      </c>
      <c r="FO170" s="24">
        <f>FO166+FO8</f>
        <v>17771.331030000001</v>
      </c>
      <c r="FP170" s="24">
        <f t="shared" ref="FP170" si="2010">FO170/FN170*100</f>
        <v>46.592918066053699</v>
      </c>
      <c r="FQ170" s="24">
        <f>FQ166+FQ8</f>
        <v>382472.92929999996</v>
      </c>
      <c r="FR170" s="24">
        <f>FR166+FR8</f>
        <v>256723.54055999999</v>
      </c>
      <c r="FS170" s="24">
        <f t="shared" ref="FS170" si="2011">FR170/FQ170*100</f>
        <v>67.122015937142038</v>
      </c>
      <c r="FT170" s="24">
        <f>FT166+FT8</f>
        <v>21444.183669999999</v>
      </c>
      <c r="FU170" s="24">
        <f>FU166+FU8</f>
        <v>4216.2611500000003</v>
      </c>
      <c r="FV170" s="24">
        <f t="shared" ref="FV170" si="2012">FU170/FT170*100</f>
        <v>19.66156051861498</v>
      </c>
      <c r="FW170" s="24">
        <f>FW166+FW8</f>
        <v>18886.734689999997</v>
      </c>
      <c r="FX170" s="24">
        <f>FX166+FX8</f>
        <v>13601.285309999999</v>
      </c>
      <c r="FY170" s="24">
        <f t="shared" ref="FY170" si="2013">FX170/FW170*100</f>
        <v>72.015017594340975</v>
      </c>
      <c r="FZ170" s="24">
        <f>FZ166+FZ8</f>
        <v>58641.020410000012</v>
      </c>
      <c r="GA170" s="24">
        <f>GA166+GA8</f>
        <v>56807.539720000001</v>
      </c>
      <c r="GB170" s="24">
        <f t="shared" ref="GB170" si="2014">GA170/FZ170*100</f>
        <v>96.87338201623902</v>
      </c>
      <c r="GC170" s="24">
        <f>GC166+GC8</f>
        <v>32943.701280000001</v>
      </c>
      <c r="GD170" s="24">
        <f>GD166+GD8</f>
        <v>0</v>
      </c>
      <c r="GE170" s="24">
        <f t="shared" ref="GE170" si="2015">GD170/GC170*100</f>
        <v>0</v>
      </c>
      <c r="GF170" s="24">
        <f>GF166+GF8</f>
        <v>150000.00067000001</v>
      </c>
      <c r="GG170" s="24">
        <f>GG166+GG8</f>
        <v>0</v>
      </c>
      <c r="GH170" s="24">
        <f t="shared" ref="GH170" si="2016">GG170/GF170*100</f>
        <v>0</v>
      </c>
      <c r="GI170" s="24">
        <f>GI166+GI8</f>
        <v>100</v>
      </c>
      <c r="GJ170" s="24">
        <f>GJ166+GJ8</f>
        <v>100</v>
      </c>
      <c r="GK170" s="24">
        <f t="shared" ref="GK170" si="2017">GJ170/GI170*100</f>
        <v>100</v>
      </c>
      <c r="GL170" s="24">
        <f>GL166+GL8</f>
        <v>2100</v>
      </c>
      <c r="GM170" s="24">
        <f>GM166+GM8</f>
        <v>1349.3691000000001</v>
      </c>
      <c r="GN170" s="24">
        <f t="shared" ref="GN170" si="2018">GM170/GL170*100</f>
        <v>64.255671428571432</v>
      </c>
      <c r="GO170" s="24">
        <f>GO166+GO8</f>
        <v>118296.17780999999</v>
      </c>
      <c r="GP170" s="24">
        <f>GP166+GP8</f>
        <v>86254.72464</v>
      </c>
      <c r="GQ170" s="24">
        <f t="shared" ref="GQ170" si="2019">GP170/GO170*100</f>
        <v>72.914210954927896</v>
      </c>
      <c r="GR170" s="24">
        <f>GR166+GR8</f>
        <v>3663</v>
      </c>
      <c r="GS170" s="24">
        <f>GS166+GS8</f>
        <v>0</v>
      </c>
      <c r="GT170" s="24">
        <f t="shared" ref="GT170" si="2020">GS170/GR170*100</f>
        <v>0</v>
      </c>
      <c r="GU170" s="24">
        <f>GU166+GU8</f>
        <v>216544.25091999999</v>
      </c>
      <c r="GV170" s="24">
        <f>GV166+GV8</f>
        <v>0</v>
      </c>
      <c r="GW170" s="24">
        <f t="shared" ref="GW170" si="2021">GV170/GU170*100</f>
        <v>0</v>
      </c>
      <c r="GX170" s="24">
        <f t="shared" ref="GX170:GY170" si="2022">GX166+GX8</f>
        <v>212213.3</v>
      </c>
      <c r="GY170" s="24">
        <f t="shared" si="2022"/>
        <v>0</v>
      </c>
      <c r="GZ170" s="24">
        <f t="shared" ref="GZ170" si="2023">GY170/GX170*100</f>
        <v>0</v>
      </c>
      <c r="HA170" s="48">
        <f t="shared" ref="HA170:HB170" si="2024">HA166+HA8</f>
        <v>4330.9509200000002</v>
      </c>
      <c r="HB170" s="48">
        <f t="shared" si="2024"/>
        <v>0</v>
      </c>
      <c r="HC170" s="24">
        <f>HB170/HA170*100</f>
        <v>0</v>
      </c>
    </row>
  </sheetData>
  <mergeCells count="225">
    <mergeCell ref="FN1:FP2"/>
    <mergeCell ref="FN4:FP4"/>
    <mergeCell ref="FN5:FP5"/>
    <mergeCell ref="DX1:EC1"/>
    <mergeCell ref="DO1:DQ2"/>
    <mergeCell ref="DR1:DT2"/>
    <mergeCell ref="DR4:DT4"/>
    <mergeCell ref="DX4:DZ4"/>
    <mergeCell ref="DX5:DZ5"/>
    <mergeCell ref="EA4:EC4"/>
    <mergeCell ref="EA5:EC5"/>
    <mergeCell ref="DX2:DZ2"/>
    <mergeCell ref="EA2:EC2"/>
    <mergeCell ref="DU5:DW5"/>
    <mergeCell ref="DU4:DW4"/>
    <mergeCell ref="DI4:DK4"/>
    <mergeCell ref="CZ4:DB4"/>
    <mergeCell ref="DF5:DH5"/>
    <mergeCell ref="DI5:DK5"/>
    <mergeCell ref="CW1:DB1"/>
    <mergeCell ref="DF2:DH2"/>
    <mergeCell ref="DI2:DK2"/>
    <mergeCell ref="DL1:DN2"/>
    <mergeCell ref="DF1:DK1"/>
    <mergeCell ref="N5:P5"/>
    <mergeCell ref="Q5:S5"/>
    <mergeCell ref="T5:V5"/>
    <mergeCell ref="W5:Y5"/>
    <mergeCell ref="Z5:AB5"/>
    <mergeCell ref="CN4:CP4"/>
    <mergeCell ref="CN5:CP5"/>
    <mergeCell ref="CQ4:CS4"/>
    <mergeCell ref="CQ5:CS5"/>
    <mergeCell ref="CK5:CM5"/>
    <mergeCell ref="BG5:BI5"/>
    <mergeCell ref="W4:Y4"/>
    <mergeCell ref="Z4:AB4"/>
    <mergeCell ref="AX5:AZ5"/>
    <mergeCell ref="AL5:AN5"/>
    <mergeCell ref="AO5:AQ5"/>
    <mergeCell ref="BA5:BC5"/>
    <mergeCell ref="BD5:BF5"/>
    <mergeCell ref="BD4:BF4"/>
    <mergeCell ref="AF5:AH5"/>
    <mergeCell ref="AI5:AK5"/>
    <mergeCell ref="AR5:AT5"/>
    <mergeCell ref="AF4:AH4"/>
    <mergeCell ref="AO4:AQ4"/>
    <mergeCell ref="AL4:AN4"/>
    <mergeCell ref="AC5:AE5"/>
    <mergeCell ref="AU5:AW5"/>
    <mergeCell ref="CB4:CD4"/>
    <mergeCell ref="CK4:CM4"/>
    <mergeCell ref="BV5:BX5"/>
    <mergeCell ref="BY5:CA5"/>
    <mergeCell ref="CB5:CD5"/>
    <mergeCell ref="CH5:CJ5"/>
    <mergeCell ref="BS5:BU5"/>
    <mergeCell ref="BJ5:BL5"/>
    <mergeCell ref="CE1:CJ1"/>
    <mergeCell ref="CE2:CG2"/>
    <mergeCell ref="CH2:CJ2"/>
    <mergeCell ref="CE4:CG4"/>
    <mergeCell ref="CE5:CG5"/>
    <mergeCell ref="CH4:CJ4"/>
    <mergeCell ref="BM4:BO4"/>
    <mergeCell ref="BP4:BR4"/>
    <mergeCell ref="BM5:BO5"/>
    <mergeCell ref="BP5:BR5"/>
    <mergeCell ref="BV1:CA1"/>
    <mergeCell ref="BV2:BX2"/>
    <mergeCell ref="CB1:CD2"/>
    <mergeCell ref="BY2:CA2"/>
    <mergeCell ref="BY4:CA4"/>
    <mergeCell ref="BV4:BX4"/>
    <mergeCell ref="BS4:BU4"/>
    <mergeCell ref="Z2:AB2"/>
    <mergeCell ref="W1:AB1"/>
    <mergeCell ref="AF2:AH2"/>
    <mergeCell ref="AI2:AK2"/>
    <mergeCell ref="Q1:S2"/>
    <mergeCell ref="T1:V2"/>
    <mergeCell ref="AR4:AT4"/>
    <mergeCell ref="AU4:AW4"/>
    <mergeCell ref="AX4:AZ4"/>
    <mergeCell ref="AI4:AK4"/>
    <mergeCell ref="BA4:BC4"/>
    <mergeCell ref="BJ4:BL4"/>
    <mergeCell ref="BG4:BI4"/>
    <mergeCell ref="N4:P4"/>
    <mergeCell ref="Q4:S4"/>
    <mergeCell ref="T4:V4"/>
    <mergeCell ref="W2:Y2"/>
    <mergeCell ref="AL1:AN2"/>
    <mergeCell ref="AC1:AE2"/>
    <mergeCell ref="AF1:AK1"/>
    <mergeCell ref="N1:P2"/>
    <mergeCell ref="AC4:AE4"/>
    <mergeCell ref="A4:A5"/>
    <mergeCell ref="B4:D5"/>
    <mergeCell ref="E4:G4"/>
    <mergeCell ref="H4:J4"/>
    <mergeCell ref="K4:M4"/>
    <mergeCell ref="A1:A3"/>
    <mergeCell ref="B1:D2"/>
    <mergeCell ref="E1:G2"/>
    <mergeCell ref="H1:M1"/>
    <mergeCell ref="H2:J2"/>
    <mergeCell ref="K2:M2"/>
    <mergeCell ref="E5:G5"/>
    <mergeCell ref="H5:J5"/>
    <mergeCell ref="K5:M5"/>
    <mergeCell ref="CK1:CM2"/>
    <mergeCell ref="AR1:AW1"/>
    <mergeCell ref="BJ1:BL2"/>
    <mergeCell ref="BM1:BR1"/>
    <mergeCell ref="BS1:BU2"/>
    <mergeCell ref="AO1:AQ2"/>
    <mergeCell ref="BG1:BI2"/>
    <mergeCell ref="BM2:BO2"/>
    <mergeCell ref="BP2:BR2"/>
    <mergeCell ref="BA2:BC2"/>
    <mergeCell ref="BD2:BF2"/>
    <mergeCell ref="AR2:AT2"/>
    <mergeCell ref="AU2:AW2"/>
    <mergeCell ref="BA1:BF1"/>
    <mergeCell ref="AX1:AZ2"/>
    <mergeCell ref="CN1:CS1"/>
    <mergeCell ref="CN2:CP2"/>
    <mergeCell ref="DC1:DE2"/>
    <mergeCell ref="DC5:DE5"/>
    <mergeCell ref="ED1:EF2"/>
    <mergeCell ref="DL4:DN4"/>
    <mergeCell ref="DF4:DH4"/>
    <mergeCell ref="ED4:EF4"/>
    <mergeCell ref="ED5:EF5"/>
    <mergeCell ref="DU1:DW2"/>
    <mergeCell ref="CW2:CY2"/>
    <mergeCell ref="CZ2:DB2"/>
    <mergeCell ref="CT1:CV2"/>
    <mergeCell ref="CQ2:CS2"/>
    <mergeCell ref="DR5:DT5"/>
    <mergeCell ref="DC4:DE4"/>
    <mergeCell ref="DO4:DQ4"/>
    <mergeCell ref="DO5:DQ5"/>
    <mergeCell ref="DL5:DN5"/>
    <mergeCell ref="CW4:CY4"/>
    <mergeCell ref="CT5:CV5"/>
    <mergeCell ref="CW5:CY5"/>
    <mergeCell ref="CZ5:DB5"/>
    <mergeCell ref="CT4:CV4"/>
    <mergeCell ref="EG1:EI2"/>
    <mergeCell ref="EJ1:EO1"/>
    <mergeCell ref="EJ2:EL2"/>
    <mergeCell ref="EM2:EO2"/>
    <mergeCell ref="EG4:EI4"/>
    <mergeCell ref="EJ4:EL4"/>
    <mergeCell ref="EM4:EO4"/>
    <mergeCell ref="EG5:EI5"/>
    <mergeCell ref="EJ5:EL5"/>
    <mergeCell ref="EM5:EO5"/>
    <mergeCell ref="FH1:FJ2"/>
    <mergeCell ref="FH4:FJ4"/>
    <mergeCell ref="FH5:FJ5"/>
    <mergeCell ref="FK1:FM2"/>
    <mergeCell ref="FK4:FM4"/>
    <mergeCell ref="FK5:FM5"/>
    <mergeCell ref="FB1:FD2"/>
    <mergeCell ref="FB4:FD4"/>
    <mergeCell ref="FB5:FD5"/>
    <mergeCell ref="FE1:FG2"/>
    <mergeCell ref="FE4:FG4"/>
    <mergeCell ref="FE5:FG5"/>
    <mergeCell ref="EY1:FA2"/>
    <mergeCell ref="EY4:FA4"/>
    <mergeCell ref="EY5:FA5"/>
    <mergeCell ref="EP1:ER2"/>
    <mergeCell ref="EP4:ER4"/>
    <mergeCell ref="EP5:ER5"/>
    <mergeCell ref="ES1:EU2"/>
    <mergeCell ref="ES4:EU4"/>
    <mergeCell ref="ES5:EU5"/>
    <mergeCell ref="EV1:EX2"/>
    <mergeCell ref="EV4:EX4"/>
    <mergeCell ref="EV5:EX5"/>
    <mergeCell ref="GL4:GN4"/>
    <mergeCell ref="FQ5:FS5"/>
    <mergeCell ref="GC1:GE2"/>
    <mergeCell ref="GC4:GE4"/>
    <mergeCell ref="GC5:GE5"/>
    <mergeCell ref="FT1:FV2"/>
    <mergeCell ref="FT4:FV4"/>
    <mergeCell ref="FT5:FV5"/>
    <mergeCell ref="FW1:FY2"/>
    <mergeCell ref="FW4:FY4"/>
    <mergeCell ref="FW5:FY5"/>
    <mergeCell ref="FZ1:GB2"/>
    <mergeCell ref="FZ4:GB4"/>
    <mergeCell ref="FZ5:GB5"/>
    <mergeCell ref="GF1:GH2"/>
    <mergeCell ref="GF4:GH4"/>
    <mergeCell ref="GF5:GH5"/>
    <mergeCell ref="GI1:GK2"/>
    <mergeCell ref="GI4:GK4"/>
    <mergeCell ref="GI5:GK5"/>
    <mergeCell ref="GL1:GN2"/>
    <mergeCell ref="GL5:GN5"/>
    <mergeCell ref="FQ1:FS2"/>
    <mergeCell ref="FQ4:FS4"/>
    <mergeCell ref="GX1:HC1"/>
    <mergeCell ref="GX2:GZ2"/>
    <mergeCell ref="HA2:HC2"/>
    <mergeCell ref="GX4:GZ4"/>
    <mergeCell ref="HA4:HC4"/>
    <mergeCell ref="GX5:GZ5"/>
    <mergeCell ref="HA5:HC5"/>
    <mergeCell ref="GO1:GQ2"/>
    <mergeCell ref="GO4:GQ4"/>
    <mergeCell ref="GO5:GQ5"/>
    <mergeCell ref="GR1:GT2"/>
    <mergeCell ref="GR4:GT4"/>
    <mergeCell ref="GR5:GT5"/>
    <mergeCell ref="GU1:GW2"/>
    <mergeCell ref="GU4:GW4"/>
    <mergeCell ref="GU5:GW5"/>
  </mergeCells>
  <pageMargins left="0.19685039370078741" right="0.19685039370078741" top="0.59055118110236227" bottom="0.39370078740157483" header="0.35433070866141736" footer="0.3937007874015748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E301"/>
  <sheetViews>
    <sheetView zoomScale="70" zoomScaleNormal="70" workbookViewId="0">
      <pane xSplit="4" ySplit="6" topLeftCell="E25" activePane="bottomRight" state="frozen"/>
      <selection pane="topRight" activeCell="E1" sqref="E1"/>
      <selection pane="bottomLeft" activeCell="A8" sqref="A8"/>
      <selection pane="bottomRight" activeCell="B24" sqref="B24"/>
    </sheetView>
  </sheetViews>
  <sheetFormatPr defaultColWidth="9.140625" defaultRowHeight="15.75" customHeight="1"/>
  <cols>
    <col min="1" max="1" width="23.5703125" style="43" customWidth="1"/>
    <col min="2" max="2" width="18.5703125" style="43" customWidth="1"/>
    <col min="3" max="3" width="17.7109375" style="43" customWidth="1"/>
    <col min="4" max="4" width="10.42578125" style="43" customWidth="1"/>
    <col min="5" max="6" width="14.5703125" style="43" bestFit="1" customWidth="1"/>
    <col min="7" max="7" width="15.7109375" style="43" customWidth="1"/>
    <col min="8" max="9" width="14.5703125" style="43" bestFit="1" customWidth="1"/>
    <col min="10" max="10" width="14.5703125" style="73" bestFit="1" customWidth="1"/>
    <col min="11" max="12" width="14.5703125" style="43" bestFit="1" customWidth="1"/>
    <col min="13" max="13" width="14.5703125" style="73" bestFit="1" customWidth="1"/>
    <col min="14" max="15" width="15" style="43" bestFit="1" customWidth="1"/>
    <col min="16" max="16" width="14.5703125" style="73" bestFit="1" customWidth="1"/>
    <col min="17" max="18" width="15" style="43" bestFit="1" customWidth="1"/>
    <col min="19" max="19" width="14.5703125" style="73" bestFit="1" customWidth="1"/>
    <col min="20" max="21" width="14.5703125" style="43" bestFit="1" customWidth="1"/>
    <col min="22" max="22" width="14.5703125" style="73" bestFit="1" customWidth="1"/>
    <col min="23" max="33" width="14.5703125" style="43" bestFit="1" customWidth="1"/>
    <col min="34" max="34" width="14.5703125" style="73" bestFit="1" customWidth="1"/>
    <col min="35" max="36" width="14.5703125" style="43" bestFit="1" customWidth="1"/>
    <col min="37" max="37" width="14.5703125" style="73" bestFit="1" customWidth="1"/>
    <col min="38" max="39" width="14.5703125" style="43" bestFit="1" customWidth="1"/>
    <col min="40" max="40" width="14.5703125" style="73" bestFit="1" customWidth="1"/>
    <col min="41" max="42" width="14.5703125" style="43" bestFit="1" customWidth="1"/>
    <col min="43" max="43" width="15.140625" style="73" customWidth="1"/>
    <col min="44" max="45" width="14.5703125" style="43" bestFit="1" customWidth="1"/>
    <col min="46" max="46" width="14.5703125" style="73" bestFit="1" customWidth="1"/>
    <col min="47" max="48" width="14.5703125" style="43" bestFit="1" customWidth="1"/>
    <col min="49" max="49" width="14.5703125" style="73" bestFit="1" customWidth="1"/>
    <col min="50" max="51" width="14.5703125" style="43" bestFit="1" customWidth="1"/>
    <col min="52" max="52" width="14.5703125" style="73" bestFit="1" customWidth="1"/>
    <col min="53" max="54" width="14.5703125" style="43" bestFit="1" customWidth="1"/>
    <col min="55" max="55" width="14.5703125" style="73" bestFit="1" customWidth="1"/>
    <col min="56" max="57" width="14.5703125" style="43" bestFit="1" customWidth="1"/>
    <col min="58" max="58" width="14.5703125" style="73" bestFit="1" customWidth="1"/>
    <col min="59" max="60" width="14.5703125" style="43" bestFit="1" customWidth="1"/>
    <col min="61" max="61" width="14.5703125" style="73" bestFit="1" customWidth="1"/>
    <col min="62" max="63" width="14.5703125" style="43" bestFit="1" customWidth="1"/>
    <col min="64" max="64" width="14.5703125" style="73" bestFit="1" customWidth="1"/>
    <col min="65" max="66" width="14.5703125" style="43" bestFit="1" customWidth="1"/>
    <col min="67" max="67" width="14.5703125" style="73" bestFit="1" customWidth="1"/>
    <col min="68" max="69" width="14.5703125" style="43" bestFit="1" customWidth="1"/>
    <col min="70" max="70" width="14.5703125" style="73" bestFit="1" customWidth="1"/>
    <col min="71" max="72" width="14.5703125" style="43" bestFit="1" customWidth="1"/>
    <col min="73" max="73" width="14.5703125" style="73" bestFit="1" customWidth="1"/>
    <col min="74" max="75" width="14.5703125" style="43" bestFit="1" customWidth="1"/>
    <col min="76" max="76" width="14.5703125" style="73" bestFit="1" customWidth="1"/>
    <col min="77" max="78" width="14" style="43" customWidth="1"/>
    <col min="79" max="79" width="16.5703125" style="73" customWidth="1"/>
    <col min="80" max="80" width="15.140625" style="43" customWidth="1"/>
    <col min="81" max="81" width="14.5703125" style="43" customWidth="1"/>
    <col min="82" max="82" width="14.28515625" style="73" customWidth="1"/>
    <col min="83" max="83" width="14.85546875" style="43" customWidth="1"/>
    <col min="84" max="84" width="16.7109375" style="43" customWidth="1"/>
    <col min="85" max="85" width="19.85546875" style="73" customWidth="1"/>
    <col min="86" max="86" width="16.42578125" style="43" customWidth="1"/>
    <col min="87" max="87" width="15.28515625" style="43" customWidth="1"/>
    <col min="88" max="88" width="17.5703125" style="73" customWidth="1"/>
    <col min="89" max="90" width="14.5703125" style="43" bestFit="1" customWidth="1"/>
    <col min="91" max="91" width="14.5703125" style="73" bestFit="1" customWidth="1"/>
    <col min="92" max="92" width="16.42578125" style="43" customWidth="1"/>
    <col min="93" max="93" width="15.28515625" style="43" customWidth="1"/>
    <col min="94" max="94" width="17.5703125" style="73" customWidth="1"/>
    <col min="95" max="103" width="9.140625" style="43"/>
    <col min="104" max="104" width="9.28515625" style="43" bestFit="1" customWidth="1"/>
    <col min="105" max="124" width="9.140625" style="43"/>
    <col min="125" max="125" width="9.28515625" style="43" bestFit="1" customWidth="1"/>
    <col min="126" max="137" width="9.140625" style="43"/>
    <col min="138" max="138" width="9.28515625" style="43" bestFit="1" customWidth="1"/>
    <col min="139" max="16384" width="9.140625" style="43"/>
  </cols>
  <sheetData>
    <row r="1" spans="1:94" s="53" customFormat="1" ht="30" customHeight="1">
      <c r="A1" s="49"/>
      <c r="B1" s="49" t="s">
        <v>228</v>
      </c>
      <c r="C1" s="49"/>
      <c r="D1" s="49"/>
      <c r="E1" s="49" t="s">
        <v>229</v>
      </c>
      <c r="F1" s="49"/>
      <c r="G1" s="49"/>
      <c r="H1" s="49" t="s">
        <v>249</v>
      </c>
      <c r="I1" s="49"/>
      <c r="J1" s="49"/>
      <c r="K1" s="49" t="s">
        <v>318</v>
      </c>
      <c r="L1" s="49"/>
      <c r="M1" s="49"/>
      <c r="N1" s="49" t="s">
        <v>0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 t="s">
        <v>384</v>
      </c>
      <c r="BZ1" s="49"/>
      <c r="CA1" s="49"/>
      <c r="CB1" s="49" t="s">
        <v>8</v>
      </c>
      <c r="CC1" s="49"/>
      <c r="CD1" s="49"/>
      <c r="CE1" s="49"/>
      <c r="CF1" s="49"/>
      <c r="CG1" s="49"/>
      <c r="CH1" s="49" t="s">
        <v>331</v>
      </c>
      <c r="CI1" s="49"/>
      <c r="CJ1" s="49"/>
      <c r="CK1" s="67"/>
      <c r="CL1" s="67"/>
      <c r="CM1" s="67"/>
      <c r="CN1" s="49" t="s">
        <v>389</v>
      </c>
      <c r="CO1" s="49"/>
      <c r="CP1" s="49"/>
    </row>
    <row r="2" spans="1:94" s="53" customFormat="1" ht="232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492</v>
      </c>
      <c r="O2" s="49"/>
      <c r="P2" s="49"/>
      <c r="Q2" s="49" t="s">
        <v>493</v>
      </c>
      <c r="R2" s="49"/>
      <c r="S2" s="49"/>
      <c r="T2" s="49" t="s">
        <v>230</v>
      </c>
      <c r="U2" s="49"/>
      <c r="V2" s="49"/>
      <c r="W2" s="49" t="s">
        <v>231</v>
      </c>
      <c r="X2" s="49"/>
      <c r="Y2" s="49"/>
      <c r="Z2" s="49" t="s">
        <v>494</v>
      </c>
      <c r="AA2" s="49"/>
      <c r="AB2" s="49"/>
      <c r="AC2" s="49" t="s">
        <v>495</v>
      </c>
      <c r="AD2" s="49"/>
      <c r="AE2" s="49"/>
      <c r="AF2" s="49" t="s">
        <v>496</v>
      </c>
      <c r="AG2" s="49"/>
      <c r="AH2" s="49"/>
      <c r="AI2" s="49" t="s">
        <v>232</v>
      </c>
      <c r="AJ2" s="49"/>
      <c r="AK2" s="49"/>
      <c r="AL2" s="49" t="s">
        <v>233</v>
      </c>
      <c r="AM2" s="49"/>
      <c r="AN2" s="49"/>
      <c r="AO2" s="49" t="s">
        <v>234</v>
      </c>
      <c r="AP2" s="49"/>
      <c r="AQ2" s="49"/>
      <c r="AR2" s="49" t="s">
        <v>224</v>
      </c>
      <c r="AS2" s="49"/>
      <c r="AT2" s="49"/>
      <c r="AU2" s="49" t="s">
        <v>235</v>
      </c>
      <c r="AV2" s="49"/>
      <c r="AW2" s="49"/>
      <c r="AX2" s="49" t="s">
        <v>236</v>
      </c>
      <c r="AY2" s="49"/>
      <c r="AZ2" s="49"/>
      <c r="BA2" s="49" t="s">
        <v>497</v>
      </c>
      <c r="BB2" s="49"/>
      <c r="BC2" s="49"/>
      <c r="BD2" s="49" t="s">
        <v>237</v>
      </c>
      <c r="BE2" s="49"/>
      <c r="BF2" s="49"/>
      <c r="BG2" s="49" t="s">
        <v>223</v>
      </c>
      <c r="BH2" s="49"/>
      <c r="BI2" s="49"/>
      <c r="BJ2" s="49" t="s">
        <v>208</v>
      </c>
      <c r="BK2" s="49"/>
      <c r="BL2" s="49"/>
      <c r="BM2" s="49" t="s">
        <v>222</v>
      </c>
      <c r="BN2" s="49"/>
      <c r="BO2" s="49"/>
      <c r="BP2" s="49" t="s">
        <v>238</v>
      </c>
      <c r="BQ2" s="49"/>
      <c r="BR2" s="49"/>
      <c r="BS2" s="49" t="s">
        <v>239</v>
      </c>
      <c r="BT2" s="49"/>
      <c r="BU2" s="49"/>
      <c r="BV2" s="49" t="s">
        <v>382</v>
      </c>
      <c r="BW2" s="49"/>
      <c r="BX2" s="49"/>
      <c r="BY2" s="49"/>
      <c r="BZ2" s="49"/>
      <c r="CA2" s="49"/>
      <c r="CB2" s="49" t="s">
        <v>324</v>
      </c>
      <c r="CC2" s="49"/>
      <c r="CD2" s="49"/>
      <c r="CE2" s="49" t="s">
        <v>325</v>
      </c>
      <c r="CF2" s="49"/>
      <c r="CG2" s="49"/>
      <c r="CH2" s="49"/>
      <c r="CI2" s="49"/>
      <c r="CJ2" s="49"/>
      <c r="CK2" s="49" t="s">
        <v>350</v>
      </c>
      <c r="CL2" s="49"/>
      <c r="CM2" s="49"/>
      <c r="CN2" s="49"/>
      <c r="CO2" s="49"/>
      <c r="CP2" s="49"/>
    </row>
    <row r="3" spans="1:94" s="53" customFormat="1" ht="30" customHeight="1">
      <c r="A3" s="49"/>
      <c r="B3" s="41" t="s">
        <v>9</v>
      </c>
      <c r="C3" s="41" t="s">
        <v>219</v>
      </c>
      <c r="D3" s="41" t="s">
        <v>221</v>
      </c>
      <c r="E3" s="41" t="s">
        <v>9</v>
      </c>
      <c r="F3" s="41" t="s">
        <v>219</v>
      </c>
      <c r="G3" s="41" t="s">
        <v>221</v>
      </c>
      <c r="H3" s="41" t="s">
        <v>9</v>
      </c>
      <c r="I3" s="41" t="s">
        <v>219</v>
      </c>
      <c r="J3" s="45" t="s">
        <v>221</v>
      </c>
      <c r="K3" s="41" t="s">
        <v>9</v>
      </c>
      <c r="L3" s="41" t="s">
        <v>219</v>
      </c>
      <c r="M3" s="45" t="s">
        <v>221</v>
      </c>
      <c r="N3" s="41" t="s">
        <v>9</v>
      </c>
      <c r="O3" s="41" t="s">
        <v>219</v>
      </c>
      <c r="P3" s="45" t="s">
        <v>221</v>
      </c>
      <c r="Q3" s="41" t="s">
        <v>9</v>
      </c>
      <c r="R3" s="41" t="s">
        <v>219</v>
      </c>
      <c r="S3" s="45" t="s">
        <v>221</v>
      </c>
      <c r="T3" s="41" t="s">
        <v>9</v>
      </c>
      <c r="U3" s="41" t="s">
        <v>219</v>
      </c>
      <c r="V3" s="45" t="s">
        <v>221</v>
      </c>
      <c r="W3" s="41" t="s">
        <v>9</v>
      </c>
      <c r="X3" s="41" t="s">
        <v>219</v>
      </c>
      <c r="Y3" s="41" t="s">
        <v>221</v>
      </c>
      <c r="Z3" s="41" t="s">
        <v>9</v>
      </c>
      <c r="AA3" s="41" t="s">
        <v>219</v>
      </c>
      <c r="AB3" s="41" t="s">
        <v>221</v>
      </c>
      <c r="AC3" s="41" t="s">
        <v>9</v>
      </c>
      <c r="AD3" s="41" t="s">
        <v>219</v>
      </c>
      <c r="AE3" s="41" t="s">
        <v>221</v>
      </c>
      <c r="AF3" s="41" t="s">
        <v>9</v>
      </c>
      <c r="AG3" s="41" t="s">
        <v>219</v>
      </c>
      <c r="AH3" s="45" t="s">
        <v>221</v>
      </c>
      <c r="AI3" s="41" t="s">
        <v>9</v>
      </c>
      <c r="AJ3" s="41" t="s">
        <v>219</v>
      </c>
      <c r="AK3" s="45" t="s">
        <v>221</v>
      </c>
      <c r="AL3" s="41" t="s">
        <v>9</v>
      </c>
      <c r="AM3" s="41" t="s">
        <v>219</v>
      </c>
      <c r="AN3" s="45" t="s">
        <v>221</v>
      </c>
      <c r="AO3" s="41" t="s">
        <v>9</v>
      </c>
      <c r="AP3" s="41" t="s">
        <v>219</v>
      </c>
      <c r="AQ3" s="45" t="s">
        <v>221</v>
      </c>
      <c r="AR3" s="41" t="s">
        <v>9</v>
      </c>
      <c r="AS3" s="41" t="s">
        <v>219</v>
      </c>
      <c r="AT3" s="45" t="s">
        <v>221</v>
      </c>
      <c r="AU3" s="41" t="s">
        <v>9</v>
      </c>
      <c r="AV3" s="41" t="s">
        <v>219</v>
      </c>
      <c r="AW3" s="45" t="s">
        <v>221</v>
      </c>
      <c r="AX3" s="41" t="s">
        <v>9</v>
      </c>
      <c r="AY3" s="41" t="s">
        <v>219</v>
      </c>
      <c r="AZ3" s="45" t="s">
        <v>221</v>
      </c>
      <c r="BA3" s="41" t="s">
        <v>9</v>
      </c>
      <c r="BB3" s="41" t="s">
        <v>219</v>
      </c>
      <c r="BC3" s="45" t="s">
        <v>221</v>
      </c>
      <c r="BD3" s="41" t="s">
        <v>9</v>
      </c>
      <c r="BE3" s="41" t="s">
        <v>219</v>
      </c>
      <c r="BF3" s="45" t="s">
        <v>221</v>
      </c>
      <c r="BG3" s="41" t="s">
        <v>9</v>
      </c>
      <c r="BH3" s="41" t="s">
        <v>219</v>
      </c>
      <c r="BI3" s="45" t="s">
        <v>221</v>
      </c>
      <c r="BJ3" s="41" t="s">
        <v>9</v>
      </c>
      <c r="BK3" s="41" t="s">
        <v>219</v>
      </c>
      <c r="BL3" s="41" t="s">
        <v>221</v>
      </c>
      <c r="BM3" s="41" t="s">
        <v>9</v>
      </c>
      <c r="BN3" s="41" t="s">
        <v>219</v>
      </c>
      <c r="BO3" s="41" t="s">
        <v>221</v>
      </c>
      <c r="BP3" s="41" t="s">
        <v>9</v>
      </c>
      <c r="BQ3" s="41" t="s">
        <v>219</v>
      </c>
      <c r="BR3" s="45" t="s">
        <v>221</v>
      </c>
      <c r="BS3" s="41" t="s">
        <v>9</v>
      </c>
      <c r="BT3" s="41" t="s">
        <v>219</v>
      </c>
      <c r="BU3" s="45" t="s">
        <v>221</v>
      </c>
      <c r="BV3" s="41" t="s">
        <v>9</v>
      </c>
      <c r="BW3" s="41" t="s">
        <v>219</v>
      </c>
      <c r="BX3" s="45" t="s">
        <v>221</v>
      </c>
      <c r="BY3" s="41" t="s">
        <v>9</v>
      </c>
      <c r="BZ3" s="41" t="s">
        <v>219</v>
      </c>
      <c r="CA3" s="45" t="s">
        <v>221</v>
      </c>
      <c r="CB3" s="41" t="s">
        <v>9</v>
      </c>
      <c r="CC3" s="41" t="s">
        <v>219</v>
      </c>
      <c r="CD3" s="45" t="s">
        <v>221</v>
      </c>
      <c r="CE3" s="41" t="s">
        <v>9</v>
      </c>
      <c r="CF3" s="41" t="s">
        <v>219</v>
      </c>
      <c r="CG3" s="45" t="s">
        <v>221</v>
      </c>
      <c r="CH3" s="41" t="s">
        <v>9</v>
      </c>
      <c r="CI3" s="41" t="s">
        <v>219</v>
      </c>
      <c r="CJ3" s="45" t="s">
        <v>221</v>
      </c>
      <c r="CK3" s="41" t="s">
        <v>9</v>
      </c>
      <c r="CL3" s="41" t="s">
        <v>219</v>
      </c>
      <c r="CM3" s="45" t="s">
        <v>221</v>
      </c>
      <c r="CN3" s="41" t="s">
        <v>9</v>
      </c>
      <c r="CO3" s="41" t="s">
        <v>219</v>
      </c>
      <c r="CP3" s="45" t="s">
        <v>221</v>
      </c>
    </row>
    <row r="4" spans="1:94" s="53" customFormat="1" ht="30" customHeight="1">
      <c r="A4" s="49"/>
      <c r="B4" s="49" t="s">
        <v>396</v>
      </c>
      <c r="C4" s="49"/>
      <c r="D4" s="49"/>
      <c r="E4" s="49" t="s">
        <v>289</v>
      </c>
      <c r="F4" s="49"/>
      <c r="G4" s="49"/>
      <c r="H4" s="49" t="s">
        <v>290</v>
      </c>
      <c r="I4" s="49"/>
      <c r="J4" s="49"/>
      <c r="K4" s="49" t="s">
        <v>291</v>
      </c>
      <c r="L4" s="49"/>
      <c r="M4" s="49"/>
      <c r="N4" s="49" t="s">
        <v>292</v>
      </c>
      <c r="O4" s="49"/>
      <c r="P4" s="49"/>
      <c r="Q4" s="49" t="s">
        <v>293</v>
      </c>
      <c r="R4" s="49"/>
      <c r="S4" s="49"/>
      <c r="T4" s="49" t="s">
        <v>294</v>
      </c>
      <c r="U4" s="49"/>
      <c r="V4" s="49"/>
      <c r="W4" s="49" t="s">
        <v>295</v>
      </c>
      <c r="X4" s="49"/>
      <c r="Y4" s="49"/>
      <c r="Z4" s="49" t="s">
        <v>296</v>
      </c>
      <c r="AA4" s="49"/>
      <c r="AB4" s="49"/>
      <c r="AC4" s="49" t="s">
        <v>297</v>
      </c>
      <c r="AD4" s="49"/>
      <c r="AE4" s="49"/>
      <c r="AF4" s="49" t="s">
        <v>298</v>
      </c>
      <c r="AG4" s="49"/>
      <c r="AH4" s="49"/>
      <c r="AI4" s="49" t="s">
        <v>299</v>
      </c>
      <c r="AJ4" s="49"/>
      <c r="AK4" s="49"/>
      <c r="AL4" s="49" t="s">
        <v>300</v>
      </c>
      <c r="AM4" s="49"/>
      <c r="AN4" s="49"/>
      <c r="AO4" s="49" t="s">
        <v>301</v>
      </c>
      <c r="AP4" s="49"/>
      <c r="AQ4" s="49"/>
      <c r="AR4" s="49" t="s">
        <v>302</v>
      </c>
      <c r="AS4" s="49"/>
      <c r="AT4" s="49"/>
      <c r="AU4" s="49" t="s">
        <v>303</v>
      </c>
      <c r="AV4" s="49"/>
      <c r="AW4" s="49"/>
      <c r="AX4" s="49" t="s">
        <v>304</v>
      </c>
      <c r="AY4" s="49"/>
      <c r="AZ4" s="49"/>
      <c r="BA4" s="49" t="s">
        <v>305</v>
      </c>
      <c r="BB4" s="49"/>
      <c r="BC4" s="49"/>
      <c r="BD4" s="49" t="s">
        <v>306</v>
      </c>
      <c r="BE4" s="49"/>
      <c r="BF4" s="49"/>
      <c r="BG4" s="49" t="s">
        <v>307</v>
      </c>
      <c r="BH4" s="49"/>
      <c r="BI4" s="49"/>
      <c r="BJ4" s="49" t="s">
        <v>308</v>
      </c>
      <c r="BK4" s="49"/>
      <c r="BL4" s="49"/>
      <c r="BM4" s="49" t="s">
        <v>309</v>
      </c>
      <c r="BN4" s="49"/>
      <c r="BO4" s="49"/>
      <c r="BP4" s="49" t="s">
        <v>310</v>
      </c>
      <c r="BQ4" s="49"/>
      <c r="BR4" s="49"/>
      <c r="BS4" s="49" t="s">
        <v>311</v>
      </c>
      <c r="BT4" s="49"/>
      <c r="BU4" s="49"/>
      <c r="BV4" s="49" t="s">
        <v>312</v>
      </c>
      <c r="BW4" s="49"/>
      <c r="BX4" s="49"/>
      <c r="BY4" s="49" t="s">
        <v>313</v>
      </c>
      <c r="BZ4" s="49"/>
      <c r="CA4" s="49"/>
      <c r="CB4" s="49" t="s">
        <v>313</v>
      </c>
      <c r="CC4" s="49"/>
      <c r="CD4" s="49"/>
      <c r="CE4" s="49" t="s">
        <v>313</v>
      </c>
      <c r="CF4" s="49"/>
      <c r="CG4" s="49"/>
      <c r="CH4" s="49" t="s">
        <v>332</v>
      </c>
      <c r="CI4" s="49"/>
      <c r="CJ4" s="49"/>
      <c r="CK4" s="49" t="s">
        <v>351</v>
      </c>
      <c r="CL4" s="49"/>
      <c r="CM4" s="49"/>
      <c r="CN4" s="49" t="s">
        <v>405</v>
      </c>
      <c r="CO4" s="49"/>
      <c r="CP4" s="49"/>
    </row>
    <row r="5" spans="1:94" s="53" customFormat="1" ht="23.25" customHeight="1">
      <c r="A5" s="49"/>
      <c r="B5" s="49"/>
      <c r="C5" s="49"/>
      <c r="D5" s="49"/>
      <c r="E5" s="49" t="s">
        <v>403</v>
      </c>
      <c r="F5" s="49"/>
      <c r="G5" s="49"/>
      <c r="H5" s="49" t="s">
        <v>379</v>
      </c>
      <c r="I5" s="49"/>
      <c r="J5" s="49"/>
      <c r="K5" s="49" t="s">
        <v>380</v>
      </c>
      <c r="L5" s="49"/>
      <c r="M5" s="49"/>
      <c r="N5" s="49" t="s">
        <v>13</v>
      </c>
      <c r="O5" s="49"/>
      <c r="P5" s="49"/>
      <c r="Q5" s="49" t="s">
        <v>14</v>
      </c>
      <c r="R5" s="49"/>
      <c r="S5" s="49"/>
      <c r="T5" s="49" t="s">
        <v>15</v>
      </c>
      <c r="U5" s="49"/>
      <c r="V5" s="49"/>
      <c r="W5" s="49" t="s">
        <v>16</v>
      </c>
      <c r="X5" s="49"/>
      <c r="Y5" s="49"/>
      <c r="Z5" s="49" t="s">
        <v>17</v>
      </c>
      <c r="AA5" s="49"/>
      <c r="AB5" s="49"/>
      <c r="AC5" s="49" t="s">
        <v>30</v>
      </c>
      <c r="AD5" s="49"/>
      <c r="AE5" s="49"/>
      <c r="AF5" s="49" t="s">
        <v>18</v>
      </c>
      <c r="AG5" s="49"/>
      <c r="AH5" s="49"/>
      <c r="AI5" s="49" t="s">
        <v>19</v>
      </c>
      <c r="AJ5" s="49"/>
      <c r="AK5" s="49"/>
      <c r="AL5" s="49" t="s">
        <v>20</v>
      </c>
      <c r="AM5" s="49"/>
      <c r="AN5" s="49"/>
      <c r="AO5" s="49" t="s">
        <v>21</v>
      </c>
      <c r="AP5" s="49"/>
      <c r="AQ5" s="49"/>
      <c r="AR5" s="49" t="s">
        <v>22</v>
      </c>
      <c r="AS5" s="49"/>
      <c r="AT5" s="49"/>
      <c r="AU5" s="49" t="s">
        <v>364</v>
      </c>
      <c r="AV5" s="49"/>
      <c r="AW5" s="49"/>
      <c r="AX5" s="49" t="s">
        <v>24</v>
      </c>
      <c r="AY5" s="49"/>
      <c r="AZ5" s="49"/>
      <c r="BA5" s="49" t="s">
        <v>25</v>
      </c>
      <c r="BB5" s="49"/>
      <c r="BC5" s="49"/>
      <c r="BD5" s="49" t="s">
        <v>381</v>
      </c>
      <c r="BE5" s="49"/>
      <c r="BF5" s="49"/>
      <c r="BG5" s="49" t="s">
        <v>26</v>
      </c>
      <c r="BH5" s="49"/>
      <c r="BI5" s="49"/>
      <c r="BJ5" s="49" t="s">
        <v>27</v>
      </c>
      <c r="BK5" s="49"/>
      <c r="BL5" s="49"/>
      <c r="BM5" s="49" t="s">
        <v>365</v>
      </c>
      <c r="BN5" s="49"/>
      <c r="BO5" s="49"/>
      <c r="BP5" s="49" t="s">
        <v>23</v>
      </c>
      <c r="BQ5" s="49"/>
      <c r="BR5" s="49"/>
      <c r="BS5" s="49" t="s">
        <v>28</v>
      </c>
      <c r="BT5" s="49"/>
      <c r="BU5" s="49"/>
      <c r="BV5" s="49" t="s">
        <v>383</v>
      </c>
      <c r="BW5" s="49"/>
      <c r="BX5" s="49"/>
      <c r="BY5" s="41"/>
      <c r="BZ5" s="41"/>
      <c r="CA5" s="45"/>
      <c r="CB5" s="49" t="s">
        <v>31</v>
      </c>
      <c r="CC5" s="49"/>
      <c r="CD5" s="49"/>
      <c r="CE5" s="49" t="s">
        <v>31</v>
      </c>
      <c r="CF5" s="49"/>
      <c r="CG5" s="49"/>
      <c r="CH5" s="49" t="s">
        <v>366</v>
      </c>
      <c r="CI5" s="49"/>
      <c r="CJ5" s="49"/>
      <c r="CK5" s="49" t="s">
        <v>385</v>
      </c>
      <c r="CL5" s="49"/>
      <c r="CM5" s="49"/>
      <c r="CN5" s="49" t="s">
        <v>404</v>
      </c>
      <c r="CO5" s="49"/>
      <c r="CP5" s="49"/>
    </row>
    <row r="6" spans="1:94" s="43" customFormat="1" ht="15.75" customHeight="1">
      <c r="A6" s="20"/>
      <c r="B6" s="20"/>
      <c r="C6" s="20"/>
      <c r="D6" s="20"/>
      <c r="E6" s="20"/>
      <c r="F6" s="20"/>
      <c r="G6" s="20"/>
      <c r="H6" s="20"/>
      <c r="I6" s="20"/>
      <c r="J6" s="23"/>
      <c r="K6" s="20"/>
      <c r="L6" s="20"/>
      <c r="M6" s="23"/>
      <c r="N6" s="20"/>
      <c r="O6" s="20"/>
      <c r="P6" s="23"/>
      <c r="Q6" s="20"/>
      <c r="R6" s="20"/>
      <c r="S6" s="23"/>
      <c r="T6" s="20"/>
      <c r="U6" s="20"/>
      <c r="V6" s="23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3"/>
      <c r="AI6" s="20"/>
      <c r="AJ6" s="20"/>
      <c r="AK6" s="23"/>
      <c r="AL6" s="20"/>
      <c r="AM6" s="20"/>
      <c r="AN6" s="23"/>
      <c r="AO6" s="20"/>
      <c r="AP6" s="20"/>
      <c r="AQ6" s="23"/>
      <c r="AR6" s="20"/>
      <c r="AS6" s="20"/>
      <c r="AT6" s="23"/>
      <c r="AU6" s="20"/>
      <c r="AV6" s="20"/>
      <c r="AW6" s="23"/>
      <c r="AX6" s="20"/>
      <c r="AY6" s="20"/>
      <c r="AZ6" s="23"/>
      <c r="BA6" s="20"/>
      <c r="BB6" s="20"/>
      <c r="BC6" s="23"/>
      <c r="BD6" s="20"/>
      <c r="BE6" s="20"/>
      <c r="BF6" s="23"/>
      <c r="BG6" s="20"/>
      <c r="BH6" s="20"/>
      <c r="BI6" s="23"/>
      <c r="BJ6" s="20"/>
      <c r="BK6" s="20"/>
      <c r="BL6" s="23"/>
      <c r="BM6" s="20"/>
      <c r="BN6" s="20"/>
      <c r="BO6" s="23"/>
      <c r="BP6" s="20"/>
      <c r="BQ6" s="20"/>
      <c r="BR6" s="23"/>
      <c r="BS6" s="20"/>
      <c r="BT6" s="20"/>
      <c r="BU6" s="23"/>
      <c r="BV6" s="20"/>
      <c r="BW6" s="20"/>
      <c r="BX6" s="23"/>
      <c r="BY6" s="20"/>
      <c r="BZ6" s="20"/>
      <c r="CA6" s="23"/>
      <c r="CB6" s="20"/>
      <c r="CC6" s="20"/>
      <c r="CD6" s="23"/>
      <c r="CE6" s="20"/>
      <c r="CF6" s="20"/>
      <c r="CG6" s="23"/>
      <c r="CH6" s="20"/>
      <c r="CI6" s="20"/>
      <c r="CJ6" s="23"/>
      <c r="CK6" s="20"/>
      <c r="CL6" s="20"/>
      <c r="CM6" s="23"/>
      <c r="CN6" s="20"/>
      <c r="CO6" s="20"/>
      <c r="CP6" s="23"/>
    </row>
    <row r="7" spans="1:94" s="61" customFormat="1" ht="15.75" customHeight="1">
      <c r="A7" s="22" t="s">
        <v>193</v>
      </c>
      <c r="B7" s="22">
        <f>B8+B9</f>
        <v>4428579.3375899997</v>
      </c>
      <c r="C7" s="22">
        <f t="shared" ref="C7:BK7" si="0">C8+C9</f>
        <v>2728919.5771000003</v>
      </c>
      <c r="D7" s="22">
        <f t="shared" ref="D7:D71" si="1">C7/B7*100</f>
        <v>61.620654595409327</v>
      </c>
      <c r="E7" s="22">
        <f t="shared" si="0"/>
        <v>16660</v>
      </c>
      <c r="F7" s="22">
        <f t="shared" si="0"/>
        <v>9483.2840000000015</v>
      </c>
      <c r="G7" s="24">
        <f t="shared" ref="G7:G8" si="2">F7/E7*100</f>
        <v>56.922472989195683</v>
      </c>
      <c r="H7" s="22">
        <f t="shared" si="0"/>
        <v>888.4</v>
      </c>
      <c r="I7" s="22">
        <f t="shared" si="0"/>
        <v>888.4</v>
      </c>
      <c r="J7" s="24">
        <f t="shared" ref="J7:J8" si="3">I7/H7*100</f>
        <v>100</v>
      </c>
      <c r="K7" s="22">
        <f t="shared" si="0"/>
        <v>19757.600000000002</v>
      </c>
      <c r="L7" s="22">
        <f t="shared" si="0"/>
        <v>8684.6889800000008</v>
      </c>
      <c r="M7" s="24">
        <f t="shared" ref="M7:M22" si="4">L7/K7*100</f>
        <v>43.956193970927643</v>
      </c>
      <c r="N7" s="22">
        <f t="shared" si="0"/>
        <v>2076382.8999999997</v>
      </c>
      <c r="O7" s="22">
        <f t="shared" si="0"/>
        <v>1323122.3767500001</v>
      </c>
      <c r="P7" s="24">
        <f t="shared" ref="P7:P8" si="5">O7/N7*100</f>
        <v>63.722465483124537</v>
      </c>
      <c r="Q7" s="22">
        <f t="shared" si="0"/>
        <v>821469.60000000009</v>
      </c>
      <c r="R7" s="22">
        <f t="shared" si="0"/>
        <v>476680.85668000014</v>
      </c>
      <c r="S7" s="24">
        <f t="shared" ref="S7:S8" si="6">R7/Q7*100</f>
        <v>58.027814623937402</v>
      </c>
      <c r="T7" s="22">
        <f t="shared" si="0"/>
        <v>590.60000000000014</v>
      </c>
      <c r="U7" s="22">
        <f t="shared" si="0"/>
        <v>0</v>
      </c>
      <c r="V7" s="24">
        <f t="shared" ref="V7:V8" si="7">U7/T7*100</f>
        <v>0</v>
      </c>
      <c r="W7" s="22">
        <f t="shared" si="0"/>
        <v>1881.4000000000005</v>
      </c>
      <c r="X7" s="22">
        <f t="shared" si="0"/>
        <v>900.75723999999991</v>
      </c>
      <c r="Y7" s="22">
        <f t="shared" ref="Y7:Y8" si="8">X7/W7*100</f>
        <v>47.876966089082579</v>
      </c>
      <c r="Z7" s="22">
        <f t="shared" si="0"/>
        <v>256285.3</v>
      </c>
      <c r="AA7" s="22">
        <f t="shared" si="0"/>
        <v>174963.24778000001</v>
      </c>
      <c r="AB7" s="22">
        <f t="shared" ref="AB7:AB8" si="9">AA7/Z7*100</f>
        <v>68.268936134846598</v>
      </c>
      <c r="AC7" s="22">
        <f t="shared" si="0"/>
        <v>86683</v>
      </c>
      <c r="AD7" s="22">
        <f t="shared" si="0"/>
        <v>58672.995999999992</v>
      </c>
      <c r="AE7" s="22">
        <f t="shared" ref="AE7:AE8" si="10">AD7/AC7*100</f>
        <v>67.686854400516822</v>
      </c>
      <c r="AF7" s="22">
        <f t="shared" si="0"/>
        <v>583023.14000000013</v>
      </c>
      <c r="AG7" s="22">
        <f t="shared" si="0"/>
        <v>393290.88413000002</v>
      </c>
      <c r="AH7" s="24">
        <f t="shared" ref="AH7:AH8" si="11">AG7/AF7*100</f>
        <v>67.457165444582515</v>
      </c>
      <c r="AI7" s="22">
        <f t="shared" si="0"/>
        <v>2573.1220000000003</v>
      </c>
      <c r="AJ7" s="22">
        <f t="shared" si="0"/>
        <v>1303.4005</v>
      </c>
      <c r="AK7" s="24">
        <f t="shared" ref="AK7:AK8" si="12">AJ7/AI7*100</f>
        <v>50.654438460360595</v>
      </c>
      <c r="AL7" s="22">
        <f t="shared" si="0"/>
        <v>65</v>
      </c>
      <c r="AM7" s="22">
        <f t="shared" si="0"/>
        <v>4.70871</v>
      </c>
      <c r="AN7" s="24">
        <f t="shared" ref="AN7:AN8" si="13">AM7/AL7*100</f>
        <v>7.2441692307692307</v>
      </c>
      <c r="AO7" s="22">
        <f t="shared" si="0"/>
        <v>6373</v>
      </c>
      <c r="AP7" s="22">
        <f t="shared" si="0"/>
        <v>3273.6334000000002</v>
      </c>
      <c r="AQ7" s="24">
        <f t="shared" ref="AQ7:AQ8" si="14">AP7/AO7*100</f>
        <v>51.367227365447988</v>
      </c>
      <c r="AR7" s="22">
        <f t="shared" si="0"/>
        <v>445</v>
      </c>
      <c r="AS7" s="22">
        <f t="shared" si="0"/>
        <v>221.02029000000002</v>
      </c>
      <c r="AT7" s="24">
        <f t="shared" ref="AT7:AT8" si="15">AS7/AR7*100</f>
        <v>49.667480898876413</v>
      </c>
      <c r="AU7" s="22">
        <f t="shared" si="0"/>
        <v>6059.1</v>
      </c>
      <c r="AV7" s="22">
        <f t="shared" si="0"/>
        <v>1281.8000000000002</v>
      </c>
      <c r="AW7" s="24">
        <f t="shared" ref="AW7:AW8" si="16">AV7/AU7*100</f>
        <v>21.154957006816197</v>
      </c>
      <c r="AX7" s="22">
        <f t="shared" si="0"/>
        <v>7223</v>
      </c>
      <c r="AY7" s="22">
        <f t="shared" si="0"/>
        <v>3748.7962100000009</v>
      </c>
      <c r="AZ7" s="24">
        <f t="shared" ref="AZ7:AZ8" si="17">AY7/AX7*100</f>
        <v>51.900819742489276</v>
      </c>
      <c r="BA7" s="22">
        <f t="shared" si="0"/>
        <v>339</v>
      </c>
      <c r="BB7" s="22">
        <f t="shared" si="0"/>
        <v>112.23320000000001</v>
      </c>
      <c r="BC7" s="24">
        <f t="shared" ref="BC7:BC8" si="18">BB7/BA7*100</f>
        <v>33.107138643067849</v>
      </c>
      <c r="BD7" s="22">
        <f t="shared" si="0"/>
        <v>591.15200000000004</v>
      </c>
      <c r="BE7" s="22">
        <f t="shared" si="0"/>
        <v>360.72099999999995</v>
      </c>
      <c r="BF7" s="24">
        <f t="shared" ref="BF7:BF8" si="19">BE7/BD7*100</f>
        <v>61.020008390397038</v>
      </c>
      <c r="BG7" s="22">
        <f t="shared" si="0"/>
        <v>4684</v>
      </c>
      <c r="BH7" s="22">
        <f t="shared" si="0"/>
        <v>1775.2509999999997</v>
      </c>
      <c r="BI7" s="24">
        <f t="shared" ref="BI7:BI8" si="20">BH7/BG7*100</f>
        <v>37.900320239111863</v>
      </c>
      <c r="BJ7" s="22">
        <f t="shared" si="0"/>
        <v>1.66</v>
      </c>
      <c r="BK7" s="22">
        <f t="shared" si="0"/>
        <v>0.83</v>
      </c>
      <c r="BL7" s="24">
        <f t="shared" ref="BL7:BL8" si="21">BK7/BJ7*100</f>
        <v>50</v>
      </c>
      <c r="BM7" s="22">
        <f t="shared" ref="BM7:CF7" si="22">BM8+BM9</f>
        <v>192254.40000000002</v>
      </c>
      <c r="BN7" s="22">
        <f t="shared" si="22"/>
        <v>103639.24519</v>
      </c>
      <c r="BO7" s="24">
        <f t="shared" ref="BO7:BO8" si="23">BN7/BM7*100</f>
        <v>53.907346302607372</v>
      </c>
      <c r="BP7" s="22">
        <f t="shared" si="22"/>
        <v>792</v>
      </c>
      <c r="BQ7" s="22">
        <f t="shared" si="22"/>
        <v>128.69999999999999</v>
      </c>
      <c r="BR7" s="24">
        <f t="shared" ref="BR7:BR8" si="24">BQ7/BP7*100</f>
        <v>16.249999999999996</v>
      </c>
      <c r="BS7" s="22">
        <f t="shared" si="22"/>
        <v>0</v>
      </c>
      <c r="BT7" s="22">
        <f t="shared" si="22"/>
        <v>0</v>
      </c>
      <c r="BU7" s="24"/>
      <c r="BV7" s="22">
        <f t="shared" si="22"/>
        <v>130161.21199999998</v>
      </c>
      <c r="BW7" s="22">
        <f t="shared" si="22"/>
        <v>36538.507720000001</v>
      </c>
      <c r="BX7" s="24">
        <f t="shared" ref="BX7:BX8" si="25">BW7/BV7*100</f>
        <v>28.071732860016702</v>
      </c>
      <c r="BY7" s="22">
        <f t="shared" si="22"/>
        <v>25889.127969999998</v>
      </c>
      <c r="BZ7" s="22">
        <f t="shared" si="22"/>
        <v>20117.828229999999</v>
      </c>
      <c r="CA7" s="24">
        <f t="shared" ref="CA7:CA8" si="26">BZ7/BY7*100</f>
        <v>77.70763176462448</v>
      </c>
      <c r="CB7" s="22">
        <f t="shared" si="22"/>
        <v>25630.236690000002</v>
      </c>
      <c r="CC7" s="22">
        <f t="shared" si="22"/>
        <v>19916.649959999999</v>
      </c>
      <c r="CD7" s="24">
        <f t="shared" ref="CD7:CD8" si="27">CC7/CB7*100</f>
        <v>77.70763181352423</v>
      </c>
      <c r="CE7" s="22">
        <f t="shared" si="22"/>
        <v>258.89127999999999</v>
      </c>
      <c r="CF7" s="22">
        <f t="shared" si="22"/>
        <v>201.17827</v>
      </c>
      <c r="CG7" s="24">
        <f t="shared" ref="CG7:CG8" si="28">CF7/CE7*100</f>
        <v>77.707626923548759</v>
      </c>
      <c r="CH7" s="22">
        <f t="shared" ref="CH7:CI7" si="29">CH8+CH9</f>
        <v>724.00000000000011</v>
      </c>
      <c r="CI7" s="22">
        <f t="shared" si="29"/>
        <v>16.452939999999998</v>
      </c>
      <c r="CJ7" s="24">
        <f t="shared" ref="CJ7:CJ8" si="30">CI7/CH7*100</f>
        <v>2.2725055248618777</v>
      </c>
      <c r="CK7" s="22">
        <f t="shared" ref="CK7:CL7" si="31">CK8+CK9</f>
        <v>174363.90000000005</v>
      </c>
      <c r="CL7" s="22">
        <f t="shared" si="31"/>
        <v>106836.28391</v>
      </c>
      <c r="CM7" s="24">
        <f t="shared" ref="CM7:CM8" si="32">CL7/CK7*100</f>
        <v>61.272020131460678</v>
      </c>
      <c r="CN7" s="22">
        <f t="shared" ref="CN7:CO7" si="33">CN8+CN9</f>
        <v>12418.723620000001</v>
      </c>
      <c r="CO7" s="22">
        <f t="shared" si="33"/>
        <v>2872.6732400000001</v>
      </c>
      <c r="CP7" s="24">
        <f t="shared" ref="CP7:CP8" si="34">CO7/CN7*100</f>
        <v>23.131791381311054</v>
      </c>
    </row>
    <row r="8" spans="1:94" s="61" customFormat="1" ht="15.75" customHeight="1">
      <c r="A8" s="22" t="s">
        <v>195</v>
      </c>
      <c r="B8" s="22">
        <f>B12+B23+B36+B48+B60+B71+B79+B99+B111+B118+B124+B136+B147+B157</f>
        <v>4408821.73759</v>
      </c>
      <c r="C8" s="22">
        <f>C12+C23+C36+C48+C60+C71+C79+C99+C111+C118+C124+C136+C147+C157</f>
        <v>2720234.8881200003</v>
      </c>
      <c r="D8" s="22">
        <f t="shared" si="1"/>
        <v>61.699815733692276</v>
      </c>
      <c r="E8" s="22">
        <f>E12+E23+E36+E48+E60+E71+E79+E99+E111+E118+E124+E136+E147+E157</f>
        <v>16660</v>
      </c>
      <c r="F8" s="22">
        <f>F12+F23+F36+F48+F60+F71+F79+F99+F111+F118+F124+F136+F147+F157</f>
        <v>9483.2840000000015</v>
      </c>
      <c r="G8" s="24">
        <f t="shared" si="2"/>
        <v>56.922472989195683</v>
      </c>
      <c r="H8" s="22">
        <f>H12+H23+H36+H48+H60+H71+H79+H99+H111+H118+H124+H136+H147+H157</f>
        <v>888.4</v>
      </c>
      <c r="I8" s="22">
        <f>I12+I23+I36+I48+I60+I71+I79+I99+I111+I118+I124+I136+I147+I157</f>
        <v>888.4</v>
      </c>
      <c r="J8" s="24">
        <f t="shared" si="3"/>
        <v>100</v>
      </c>
      <c r="K8" s="22">
        <f>K12+K23+K36+K48+K60+K71+K79+K99+K111+K118+K124+K136+K147+K157</f>
        <v>0</v>
      </c>
      <c r="L8" s="22">
        <f>L12+L23+L36+L48+L60+L71+L79+L99+L111+L118+L124+L136+L147+L157</f>
        <v>0</v>
      </c>
      <c r="M8" s="24"/>
      <c r="N8" s="22">
        <f>N12+N23+N36+N48+N60+N71+N79+N99+N111+N118+N124+N136+N147+N157</f>
        <v>2076382.8999999997</v>
      </c>
      <c r="O8" s="22">
        <f>O12+O23+O36+O48+O60+O71+O79+O99+O111+O118+O124+O136+O147+O157</f>
        <v>1323122.3767500001</v>
      </c>
      <c r="P8" s="24">
        <f t="shared" si="5"/>
        <v>63.722465483124537</v>
      </c>
      <c r="Q8" s="22">
        <f>Q12+Q23+Q36+Q48+Q60+Q71+Q79+Q99+Q111+Q118+Q124+Q136+Q147+Q157</f>
        <v>821469.60000000009</v>
      </c>
      <c r="R8" s="22">
        <f>R12+R23+R36+R48+R60+R71+R79+R99+R111+R118+R124+R136+R147+R157</f>
        <v>476680.85668000014</v>
      </c>
      <c r="S8" s="24">
        <f t="shared" si="6"/>
        <v>58.027814623937402</v>
      </c>
      <c r="T8" s="22">
        <f>T12+T23+T36+T48+T60+T71+T79+T99+T111+T118+T124+T136+T147+T157</f>
        <v>590.60000000000014</v>
      </c>
      <c r="U8" s="22">
        <f>U12+U23+U36+U48+U60+U71+U79+U99+U111+U118+U124+U136+U147+U157</f>
        <v>0</v>
      </c>
      <c r="V8" s="24">
        <f t="shared" si="7"/>
        <v>0</v>
      </c>
      <c r="W8" s="22">
        <f>W12+W23+W36+W48+W60+W71+W79+W99+W111+W118+W124+W136+W147+W157</f>
        <v>1881.4000000000005</v>
      </c>
      <c r="X8" s="22">
        <f>X12+X23+X36+X48+X60+X71+X79+X99+X111+X118+X124+X136+X147+X157</f>
        <v>900.75723999999991</v>
      </c>
      <c r="Y8" s="22">
        <f t="shared" si="8"/>
        <v>47.876966089082579</v>
      </c>
      <c r="Z8" s="22">
        <f>Z12+Z23+Z36+Z48+Z60+Z71+Z79+Z99+Z111+Z118+Z124+Z136+Z147+Z157</f>
        <v>256285.3</v>
      </c>
      <c r="AA8" s="22">
        <f>AA12+AA23+AA36+AA48+AA60+AA71+AA79+AA99+AA111+AA118+AA124+AA136+AA147+AA157</f>
        <v>174963.24778000001</v>
      </c>
      <c r="AB8" s="22">
        <f t="shared" si="9"/>
        <v>68.268936134846598</v>
      </c>
      <c r="AC8" s="22">
        <f>AC12+AC23+AC36+AC48+AC60+AC71+AC79+AC99+AC111+AC118+AC124+AC136+AC147+AC157</f>
        <v>86683</v>
      </c>
      <c r="AD8" s="22">
        <f>AD12+AD23+AD36+AD48+AD60+AD71+AD79+AD99+AD111+AD118+AD124+AD136+AD147+AD157</f>
        <v>58672.995999999992</v>
      </c>
      <c r="AE8" s="22">
        <f t="shared" si="10"/>
        <v>67.686854400516822</v>
      </c>
      <c r="AF8" s="22">
        <f>AF12+AF23+AF36+AF48+AF60+AF71+AF79+AF99+AF111+AF118+AF124+AF136+AF147+AF157</f>
        <v>583023.14000000013</v>
      </c>
      <c r="AG8" s="22">
        <f>AG12+AG23+AG36+AG48+AG60+AG71+AG79+AG99+AG111+AG118+AG124+AG136+AG147+AG157</f>
        <v>393290.88413000002</v>
      </c>
      <c r="AH8" s="24">
        <f t="shared" si="11"/>
        <v>67.457165444582515</v>
      </c>
      <c r="AI8" s="22">
        <f>AI12+AI23+AI36+AI48+AI60+AI71+AI79+AI99+AI111+AI118+AI124+AI136+AI147+AI157</f>
        <v>2573.1220000000003</v>
      </c>
      <c r="AJ8" s="22">
        <f>AJ12+AJ23+AJ36+AJ48+AJ60+AJ71+AJ79+AJ99+AJ111+AJ118+AJ124+AJ136+AJ147+AJ157</f>
        <v>1303.4005</v>
      </c>
      <c r="AK8" s="24">
        <f t="shared" si="12"/>
        <v>50.654438460360595</v>
      </c>
      <c r="AL8" s="22">
        <f>AL12+AL23+AL36+AL48+AL60+AL71+AL79+AL99+AL111+AL118+AL124+AL136+AL147+AL157</f>
        <v>65</v>
      </c>
      <c r="AM8" s="22">
        <f>AM12+AM23+AM36+AM48+AM60+AM71+AM79+AM99+AM111+AM118+AM124+AM136+AM147+AM157</f>
        <v>4.70871</v>
      </c>
      <c r="AN8" s="24">
        <f t="shared" si="13"/>
        <v>7.2441692307692307</v>
      </c>
      <c r="AO8" s="22">
        <f>AO12+AO23+AO36+AO48+AO60+AO71+AO79+AO99+AO111+AO118+AO124+AO136+AO147+AO157</f>
        <v>6373</v>
      </c>
      <c r="AP8" s="22">
        <f>AP12+AP23+AP36+AP48+AP60+AP71+AP79+AP99+AP111+AP118+AP124+AP136+AP147+AP157</f>
        <v>3273.6334000000002</v>
      </c>
      <c r="AQ8" s="24">
        <f t="shared" si="14"/>
        <v>51.367227365447988</v>
      </c>
      <c r="AR8" s="22">
        <f>AR12+AR23+AR36+AR48+AR60+AR71+AR79+AR99+AR111+AR118+AR124+AR136+AR147+AR157</f>
        <v>445</v>
      </c>
      <c r="AS8" s="22">
        <f>AS12+AS23+AS36+AS48+AS60+AS71+AS79+AS99+AS111+AS118+AS124+AS136+AS147+AS157</f>
        <v>221.02029000000002</v>
      </c>
      <c r="AT8" s="24">
        <f t="shared" si="15"/>
        <v>49.667480898876413</v>
      </c>
      <c r="AU8" s="22">
        <f>AU12+AU23+AU36+AU48+AU60+AU71+AU79+AU99+AU111+AU118+AU124+AU136+AU147+AU157</f>
        <v>6059.1</v>
      </c>
      <c r="AV8" s="22">
        <f>AV12+AV23+AV36+AV48+AV60+AV71+AV79+AV99+AV111+AV118+AV124+AV136+AV147+AV157</f>
        <v>1281.8000000000002</v>
      </c>
      <c r="AW8" s="24">
        <f t="shared" si="16"/>
        <v>21.154957006816197</v>
      </c>
      <c r="AX8" s="22">
        <f>AX12+AX23+AX36+AX48+AX60+AX71+AX79+AX99+AX111+AX118+AX124+AX136+AX147+AX157</f>
        <v>7223</v>
      </c>
      <c r="AY8" s="22">
        <f>AY12+AY23+AY36+AY48+AY60+AY71+AY79+AY99+AY111+AY118+AY124+AY136+AY147+AY157</f>
        <v>3748.7962100000009</v>
      </c>
      <c r="AZ8" s="24">
        <f t="shared" si="17"/>
        <v>51.900819742489276</v>
      </c>
      <c r="BA8" s="22">
        <f>BA12+BA23+BA36+BA48+BA60+BA71+BA79+BA99+BA111+BA118+BA124+BA136+BA147+BA157</f>
        <v>339</v>
      </c>
      <c r="BB8" s="22">
        <f>BB12+BB23+BB36+BB48+BB60+BB71+BB79+BB99+BB111+BB118+BB124+BB136+BB147+BB157</f>
        <v>112.23320000000001</v>
      </c>
      <c r="BC8" s="24">
        <f t="shared" si="18"/>
        <v>33.107138643067849</v>
      </c>
      <c r="BD8" s="22">
        <f>BD12+BD23+BD36+BD48+BD60+BD71+BD79+BD99+BD111+BD118+BD124+BD136+BD147+BD157</f>
        <v>591.15200000000004</v>
      </c>
      <c r="BE8" s="22">
        <f>BE12+BE23+BE36+BE48+BE60+BE71+BE79+BE99+BE111+BE118+BE124+BE136+BE147+BE157</f>
        <v>360.72099999999995</v>
      </c>
      <c r="BF8" s="24">
        <f t="shared" si="19"/>
        <v>61.020008390397038</v>
      </c>
      <c r="BG8" s="22">
        <f>BG12+BG23+BG36+BG48+BG60+BG71+BG79+BG99+BG111+BG118+BG124+BG136+BG147+BG157</f>
        <v>4684</v>
      </c>
      <c r="BH8" s="22">
        <f>BH12+BH23+BH36+BH48+BH60+BH71+BH79+BH99+BH111+BH118+BH124+BH136+BH147+BH157</f>
        <v>1775.2509999999997</v>
      </c>
      <c r="BI8" s="24">
        <f t="shared" si="20"/>
        <v>37.900320239111863</v>
      </c>
      <c r="BJ8" s="22">
        <f>BJ12+BJ23+BJ36+BJ48+BJ60+BJ71+BJ79+BJ99+BJ111+BJ118+BJ124+BJ136+BJ147+BJ157</f>
        <v>1.66</v>
      </c>
      <c r="BK8" s="22">
        <f>BK12+BK23+BK36+BK48+BK60+BK71+BK79+BK99+BK111+BK118+BK124+BK136+BK147+BK157</f>
        <v>0.83</v>
      </c>
      <c r="BL8" s="24">
        <f t="shared" si="21"/>
        <v>50</v>
      </c>
      <c r="BM8" s="22">
        <f>BM12+BM23+BM36+BM48+BM60+BM71+BM79+BM99+BM111+BM118+BM124+BM136+BM147+BM157</f>
        <v>192254.40000000002</v>
      </c>
      <c r="BN8" s="22">
        <f>BN12+BN23+BN36+BN48+BN60+BN71+BN79+BN99+BN111+BN118+BN124+BN136+BN147+BN157</f>
        <v>103639.24519</v>
      </c>
      <c r="BO8" s="24">
        <f t="shared" si="23"/>
        <v>53.907346302607372</v>
      </c>
      <c r="BP8" s="22">
        <f>BP12+BP23+BP36+BP48+BP60+BP71+BP79+BP99+BP111+BP118+BP124+BP136+BP147+BP157</f>
        <v>792</v>
      </c>
      <c r="BQ8" s="22">
        <f>BQ12+BQ23+BQ36+BQ48+BQ60+BQ71+BQ79+BQ99+BQ111+BQ118+BQ124+BQ136+BQ147+BQ157</f>
        <v>128.69999999999999</v>
      </c>
      <c r="BR8" s="24">
        <f t="shared" si="24"/>
        <v>16.249999999999996</v>
      </c>
      <c r="BS8" s="22">
        <f>BS12+BS23+BS36+BS48+BS60+BS71+BS79+BS99+BS111+BS118+BS124+BS136+BS147+BS157</f>
        <v>0</v>
      </c>
      <c r="BT8" s="22">
        <f>BT12+BT23+BT36+BT48+BT60+BT71+BT79+BT99+BT111+BT118+BT124+BT136+BT147+BT157</f>
        <v>0</v>
      </c>
      <c r="BU8" s="24"/>
      <c r="BV8" s="22">
        <f>BV12+BV23+BV36+BV48+BV60+BV71+BV79+BV99+BV111+BV118+BV124+BV136+BV147+BV157</f>
        <v>130161.21199999998</v>
      </c>
      <c r="BW8" s="22">
        <f>BW12+BW23+BW36+BW48+BW60+BW71+BW79+BW99+BW111+BW118+BW124+BW136+BW147+BW157</f>
        <v>36538.507720000001</v>
      </c>
      <c r="BX8" s="24">
        <f t="shared" si="25"/>
        <v>28.071732860016702</v>
      </c>
      <c r="BY8" s="22">
        <f>BY12+BY23+BY36+BY48+BY60+BY71+BY79+BY99+BY111+BY118+BY124+BY136+BY147+BY157</f>
        <v>25889.127969999998</v>
      </c>
      <c r="BZ8" s="22">
        <f>BZ12+BZ23+BZ36+BZ48+BZ60+BZ71+BZ79+BZ99+BZ111+BZ118+BZ124+BZ136+BZ147+BZ157</f>
        <v>20117.828229999999</v>
      </c>
      <c r="CA8" s="24">
        <f t="shared" si="26"/>
        <v>77.70763176462448</v>
      </c>
      <c r="CB8" s="22">
        <f>CB12+CB23+CB36+CB48+CB60+CB71+CB79+CB99+CB111+CB118+CB124+CB136+CB147+CB157</f>
        <v>25630.236690000002</v>
      </c>
      <c r="CC8" s="22">
        <f>CC12+CC23+CC36+CC48+CC60+CC71+CC79+CC99+CC111+CC118+CC124+CC136+CC147+CC157</f>
        <v>19916.649959999999</v>
      </c>
      <c r="CD8" s="24">
        <f t="shared" si="27"/>
        <v>77.70763181352423</v>
      </c>
      <c r="CE8" s="22">
        <f>CE12+CE23+CE36+CE48+CE60+CE71+CE79+CE99+CE111+CE118+CE124+CE136+CE147+CE157</f>
        <v>258.89127999999999</v>
      </c>
      <c r="CF8" s="22">
        <f>CF12+CF23+CF36+CF48+CF60+CF71+CF79+CF99+CF111+CF118+CF124+CF136+CF147+CF157</f>
        <v>201.17827</v>
      </c>
      <c r="CG8" s="24">
        <f t="shared" si="28"/>
        <v>77.707626923548759</v>
      </c>
      <c r="CH8" s="22">
        <f>CH12+CH23+CH36+CH48+CH60+CH71+CH79+CH99+CH111+CH118+CH124+CH136+CH147+CH157</f>
        <v>724.00000000000011</v>
      </c>
      <c r="CI8" s="22">
        <f>CI12+CI23+CI36+CI48+CI60+CI71+CI79+CI99+CI111+CI118+CI124+CI136+CI147+CI157</f>
        <v>16.452939999999998</v>
      </c>
      <c r="CJ8" s="24">
        <f t="shared" si="30"/>
        <v>2.2725055248618777</v>
      </c>
      <c r="CK8" s="22">
        <f>CK12+CK23+CK36+CK48+CK60+CK71+CK79+CK99+CK111+CK118+CK124+CK136+CK147+CK157</f>
        <v>174363.90000000005</v>
      </c>
      <c r="CL8" s="22">
        <f>CL12+CL23+CL36+CL48+CL60+CL71+CL79+CL99+CL111+CL118+CL124+CL136+CL147+CL157</f>
        <v>106836.28391</v>
      </c>
      <c r="CM8" s="24">
        <f t="shared" si="32"/>
        <v>61.272020131460678</v>
      </c>
      <c r="CN8" s="22">
        <f>CN12+CN23+CN36+CN48+CN60+CN71+CN79+CN99+CN111+CN118+CN124+CN136+CN147+CN157</f>
        <v>12418.723620000001</v>
      </c>
      <c r="CO8" s="22">
        <f>CO12+CO23+CO36+CO48+CO60+CO71+CO79+CO99+CO111+CO118+CO124+CO136+CO147+CO157</f>
        <v>2872.6732400000001</v>
      </c>
      <c r="CP8" s="24">
        <f t="shared" si="34"/>
        <v>23.131791381311054</v>
      </c>
    </row>
    <row r="9" spans="1:94" s="61" customFormat="1" ht="15.75" customHeight="1">
      <c r="A9" s="22" t="s">
        <v>196</v>
      </c>
      <c r="B9" s="22">
        <f>B13+B24+B37+B49+B61+B72+B80+B100+B112+B119+B125+B137+B148+B158</f>
        <v>19757.600000000002</v>
      </c>
      <c r="C9" s="22">
        <f>C13+C24+C37+C49+C61+C72+C80+C100+C112+C119+C125+C137+C148+C158</f>
        <v>8684.6889800000008</v>
      </c>
      <c r="D9" s="22">
        <f t="shared" si="1"/>
        <v>43.956193970927643</v>
      </c>
      <c r="E9" s="22">
        <f>E13+E24+E37+E49+E61+E72+E80+E100+E112+E119+E125+E137+E148+E158</f>
        <v>0</v>
      </c>
      <c r="F9" s="22">
        <f>F13+F24+F37+F49+F61+F72+F80+F100+F112+F119+F125+F137+F148+F158</f>
        <v>0</v>
      </c>
      <c r="G9" s="24"/>
      <c r="H9" s="22">
        <f>H13+H24+H37+H49+H61+H72+H80+H100+H112+H119+H125+H137+H148+H158</f>
        <v>0</v>
      </c>
      <c r="I9" s="22">
        <f>I13+I24+I37+I49+I61+I72+I80+I100+I112+I119+I125+I137+I148+I158</f>
        <v>0</v>
      </c>
      <c r="J9" s="24"/>
      <c r="K9" s="22">
        <f>K13+K24+K37+K49+K61+K72+K80+K100+K112+K119+K125+K137+K148+K158</f>
        <v>19757.600000000002</v>
      </c>
      <c r="L9" s="22">
        <f>L13+L24+L37+L49+L61+L72+L80+L100+L112+L119+L125+L137+L148+L158</f>
        <v>8684.6889800000008</v>
      </c>
      <c r="M9" s="24">
        <f t="shared" si="4"/>
        <v>43.956193970927643</v>
      </c>
      <c r="N9" s="22">
        <f>N13+N24+N37+N49+N61+N72+N80+N100+N112+N119+N125+N137+N148+N158</f>
        <v>0</v>
      </c>
      <c r="O9" s="22">
        <f>O13+O24+O37+O49+O61+O72+O80+O100+O112+O119+O125+O137+O148+O158</f>
        <v>0</v>
      </c>
      <c r="P9" s="24"/>
      <c r="Q9" s="22">
        <f>Q13+Q24+Q37+Q49+Q61+Q72+Q80+Q100+Q112+Q119+Q125+Q137+Q148+Q158</f>
        <v>0</v>
      </c>
      <c r="R9" s="22">
        <f>R13+R24+R37+R49+R61+R72+R80+R100+R112+R119+R125+R137+R148+R158</f>
        <v>0</v>
      </c>
      <c r="S9" s="24"/>
      <c r="T9" s="22">
        <f>T13+T24+T37+T49+T61+T72+T80+T100+T112+T119+T125+T137+T148+T158</f>
        <v>0</v>
      </c>
      <c r="U9" s="22">
        <f>U13+U24+U37+U49+U61+U72+U80+U100+U112+U119+U125+U137+U148+U158</f>
        <v>0</v>
      </c>
      <c r="V9" s="24"/>
      <c r="W9" s="22">
        <f>W13+W24+W37+W49+W61+W72+W80+W100+W112+W119+W125+W137+W148+W158</f>
        <v>0</v>
      </c>
      <c r="X9" s="22">
        <f>X13+X24+X37+X49+X61+X72+X80+X100+X112+X119+X125+X137+X148+X158</f>
        <v>0</v>
      </c>
      <c r="Y9" s="22"/>
      <c r="Z9" s="22">
        <f>Z13+Z24+Z37+Z49+Z61+Z72+Z80+Z100+Z112+Z119+Z125+Z137+Z148+Z158</f>
        <v>0</v>
      </c>
      <c r="AA9" s="22">
        <f>AA13+AA24+AA37+AA49+AA61+AA72+AA80+AA100+AA112+AA119+AA125+AA137+AA148+AA158</f>
        <v>0</v>
      </c>
      <c r="AB9" s="22"/>
      <c r="AC9" s="22">
        <f>AC13+AC24+AC37+AC49+AC61+AC72+AC80+AC100+AC112+AC119+AC125+AC137+AC148+AC158</f>
        <v>0</v>
      </c>
      <c r="AD9" s="22">
        <f>AD13+AD24+AD37+AD49+AD61+AD72+AD80+AD100+AD112+AD119+AD125+AD137+AD148+AD158</f>
        <v>0</v>
      </c>
      <c r="AE9" s="22"/>
      <c r="AF9" s="22">
        <f>AF13+AF24+AF37+AF49+AF61+AF72+AF80+AF100+AF112+AF119+AF125+AF137+AF148+AF158</f>
        <v>0</v>
      </c>
      <c r="AG9" s="22">
        <f>AG13+AG24+AG37+AG49+AG61+AG72+AG80+AG100+AG112+AG119+AG125+AG137+AG148+AG158</f>
        <v>0</v>
      </c>
      <c r="AH9" s="24"/>
      <c r="AI9" s="22">
        <f>AI13+AI24+AI37+AI49+AI61+AI72+AI80+AI100+AI112+AI119+AI125+AI137+AI148+AI158</f>
        <v>0</v>
      </c>
      <c r="AJ9" s="22">
        <f>AJ13+AJ24+AJ37+AJ49+AJ61+AJ72+AJ80+AJ100+AJ112+AJ119+AJ125+AJ137+AJ148+AJ158</f>
        <v>0</v>
      </c>
      <c r="AK9" s="24"/>
      <c r="AL9" s="22">
        <f>AL13+AL24+AL37+AL49+AL61+AL72+AL80+AL100+AL112+AL119+AL125+AL137+AL148+AL158</f>
        <v>0</v>
      </c>
      <c r="AM9" s="22">
        <f>AM13+AM24+AM37+AM49+AM61+AM72+AM80+AM100+AM112+AM119+AM125+AM137+AM148+AM158</f>
        <v>0</v>
      </c>
      <c r="AN9" s="24"/>
      <c r="AO9" s="22">
        <f>AO13+AO24+AO37+AO49+AO61+AO72+AO80+AO100+AO112+AO119+AO125+AO137+AO148+AO158</f>
        <v>0</v>
      </c>
      <c r="AP9" s="22">
        <f>AP13+AP24+AP37+AP49+AP61+AP72+AP80+AP100+AP112+AP119+AP125+AP137+AP148+AP158</f>
        <v>0</v>
      </c>
      <c r="AQ9" s="24"/>
      <c r="AR9" s="22">
        <f>AR13+AR24+AR37+AR49+AR61+AR72+AR80+AR100+AR112+AR119+AR125+AR137+AR148+AR158</f>
        <v>0</v>
      </c>
      <c r="AS9" s="22">
        <f>AS13+AS24+AS37+AS49+AS61+AS72+AS80+AS100+AS112+AS119+AS125+AS137+AS148+AS158</f>
        <v>0</v>
      </c>
      <c r="AT9" s="24"/>
      <c r="AU9" s="22">
        <f>AU13+AU24+AU37+AU49+AU61+AU72+AU80+AU100+AU112+AU119+AU125+AU137+AU148+AU158</f>
        <v>0</v>
      </c>
      <c r="AV9" s="22">
        <f>AV13+AV24+AV37+AV49+AV61+AV72+AV80+AV100+AV112+AV119+AV125+AV137+AV148+AV158</f>
        <v>0</v>
      </c>
      <c r="AW9" s="24"/>
      <c r="AX9" s="22">
        <f>AX13+AX24+AX37+AX49+AX61+AX72+AX80+AX100+AX112+AX119+AX125+AX137+AX148+AX158</f>
        <v>0</v>
      </c>
      <c r="AY9" s="22">
        <f>AY13+AY24+AY37+AY49+AY61+AY72+AY80+AY100+AY112+AY119+AY125+AY137+AY148+AY158</f>
        <v>0</v>
      </c>
      <c r="AZ9" s="24"/>
      <c r="BA9" s="22">
        <f>BA13+BA24+BA37+BA49+BA61+BA72+BA80+BA100+BA112+BA119+BA125+BA137+BA148+BA158</f>
        <v>0</v>
      </c>
      <c r="BB9" s="22">
        <f>BB13+BB24+BB37+BB49+BB61+BB72+BB80+BB100+BB112+BB119+BB125+BB137+BB148+BB158</f>
        <v>0</v>
      </c>
      <c r="BC9" s="24"/>
      <c r="BD9" s="22">
        <f>BD13+BD24+BD37+BD49+BD61+BD72+BD80+BD100+BD112+BD119+BD125+BD137+BD148+BD158</f>
        <v>0</v>
      </c>
      <c r="BE9" s="22">
        <f>BE13+BE24+BE37+BE49+BE61+BE72+BE80+BE100+BE112+BE119+BE125+BE137+BE148+BE158</f>
        <v>0</v>
      </c>
      <c r="BF9" s="24"/>
      <c r="BG9" s="22">
        <f>BG13+BG24+BG37+BG49+BG61+BG72+BG80+BG100+BG112+BG119+BG125+BG137+BG148+BG158</f>
        <v>0</v>
      </c>
      <c r="BH9" s="22">
        <f>BH13+BH24+BH37+BH49+BH61+BH72+BH80+BH100+BH112+BH119+BH125+BH137+BH148+BH158</f>
        <v>0</v>
      </c>
      <c r="BI9" s="24"/>
      <c r="BJ9" s="22">
        <f>BJ13+BJ24+BJ37+BJ49+BJ61+BJ72+BJ80+BJ100+BJ112+BJ119+BJ125+BJ137+BJ148+BJ158</f>
        <v>0</v>
      </c>
      <c r="BK9" s="22">
        <f>BK13+BK24+BK37+BK49+BK61+BK72+BK80+BK100+BK112+BK119+BK125+BK137+BK148+BK158</f>
        <v>0</v>
      </c>
      <c r="BL9" s="24"/>
      <c r="BM9" s="22">
        <f>BM13+BM24+BM37+BM49+BM61+BM72+BM80+BM100+BM112+BM119+BM125+BM137+BM148+BM158</f>
        <v>0</v>
      </c>
      <c r="BN9" s="22">
        <f>BN13+BN24+BN37+BN49+BN61+BN72+BN80+BN100+BN112+BN119+BN125+BN137+BN148+BN158</f>
        <v>0</v>
      </c>
      <c r="BO9" s="24"/>
      <c r="BP9" s="22">
        <f>BP13+BP24+BP37+BP49+BP61+BP72+BP80+BP100+BP112+BP119+BP125+BP137+BP148+BP158</f>
        <v>0</v>
      </c>
      <c r="BQ9" s="22">
        <f>BQ13+BQ24+BQ37+BQ49+BQ61+BQ72+BQ80+BQ100+BQ112+BQ119+BQ125+BQ137+BQ148+BQ158</f>
        <v>0</v>
      </c>
      <c r="BR9" s="24"/>
      <c r="BS9" s="22">
        <f>BS13+BS24+BS37+BS49+BS61+BS72+BS80+BS100+BS112+BS119+BS125+BS137+BS148+BS158</f>
        <v>0</v>
      </c>
      <c r="BT9" s="22">
        <f>BT13+BT24+BT37+BT49+BT61+BT72+BT80+BT100+BT112+BT119+BT125+BT137+BT148+BT158</f>
        <v>0</v>
      </c>
      <c r="BU9" s="24"/>
      <c r="BV9" s="22">
        <f>BV13+BV24+BV37+BV49+BV61+BV72+BV80+BV100+BV112+BV119+BV125+BV137+BV148+BV158</f>
        <v>0</v>
      </c>
      <c r="BW9" s="22">
        <f>BW13+BW24+BW37+BW49+BW61+BW72+BW80+BW100+BW112+BW119+BW125+BW137+BW148+BW158</f>
        <v>0</v>
      </c>
      <c r="BX9" s="24"/>
      <c r="BY9" s="22">
        <f>BY13+BY24+BY37+BY49+BY61+BY72+BY80+BY100+BY112+BY119+BY125+BY137+BY148+BY158</f>
        <v>0</v>
      </c>
      <c r="BZ9" s="22">
        <f>BZ13+BZ24+BZ37+BZ49+BZ61+BZ72+BZ80+BZ100+BZ112+BZ119+BZ125+BZ137+BZ148+BZ158</f>
        <v>0</v>
      </c>
      <c r="CA9" s="24"/>
      <c r="CB9" s="22">
        <f>CB13+CB24+CB37+CB49+CB61+CB72+CB80+CB100+CB112+CB119+CB125+CB137+CB148+CB158</f>
        <v>0</v>
      </c>
      <c r="CC9" s="22">
        <f>CC13+CC24+CC37+CC49+CC61+CC72+CC80+CC100+CC112+CC119+CC125+CC137+CC148+CC158</f>
        <v>0</v>
      </c>
      <c r="CD9" s="24"/>
      <c r="CE9" s="22">
        <f>CE13+CE24+CE37+CE49+CE61+CE72+CE80+CE100+CE112+CE119+CE125+CE137+CE148+CE158</f>
        <v>0</v>
      </c>
      <c r="CF9" s="22">
        <f>CF13+CF24+CF37+CF49+CF61+CF72+CF80+CF100+CF112+CF119+CF125+CF137+CF148+CF158</f>
        <v>0</v>
      </c>
      <c r="CG9" s="24"/>
      <c r="CH9" s="22">
        <f>CH13+CH24+CH37+CH49+CH61+CH72+CH80+CH100+CH112+CH119+CH125+CH137+CH148+CH158</f>
        <v>0</v>
      </c>
      <c r="CI9" s="22">
        <f>CI13+CI24+CI37+CI49+CI61+CI72+CI80+CI100+CI112+CI119+CI125+CI137+CI148+CI158</f>
        <v>0</v>
      </c>
      <c r="CJ9" s="24"/>
      <c r="CK9" s="22">
        <f>CK13+CK24+CK37+CK49+CK61+CK72+CK80+CK100+CK112+CK119+CK125+CK137+CK148+CK158</f>
        <v>0</v>
      </c>
      <c r="CL9" s="22">
        <f>CL13+CL24+CL37+CL49+CL61+CL72+CL80+CL100+CL112+CL119+CL125+CL137+CL148+CL158</f>
        <v>0</v>
      </c>
      <c r="CM9" s="24"/>
      <c r="CN9" s="22">
        <f>CN13+CN24+CN37+CN49+CN61+CN72+CN80+CN100+CN112+CN119+CN125+CN137+CN148+CN158</f>
        <v>0</v>
      </c>
      <c r="CO9" s="22">
        <f>CO13+CO24+CO37+CO49+CO61+CO72+CO80+CO100+CO112+CO119+CO125+CO137+CO148+CO158</f>
        <v>0</v>
      </c>
      <c r="CP9" s="24"/>
    </row>
    <row r="10" spans="1:94" s="61" customFormat="1" ht="15.75" customHeight="1">
      <c r="A10" s="22"/>
      <c r="B10" s="22"/>
      <c r="C10" s="22"/>
      <c r="D10" s="22"/>
      <c r="E10" s="22"/>
      <c r="F10" s="22"/>
      <c r="G10" s="24"/>
      <c r="H10" s="22"/>
      <c r="I10" s="22"/>
      <c r="J10" s="24"/>
      <c r="K10" s="22"/>
      <c r="L10" s="22"/>
      <c r="M10" s="24"/>
      <c r="N10" s="22"/>
      <c r="O10" s="22"/>
      <c r="P10" s="24"/>
      <c r="Q10" s="22"/>
      <c r="R10" s="22"/>
      <c r="S10" s="24"/>
      <c r="T10" s="22"/>
      <c r="U10" s="22"/>
      <c r="V10" s="24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4"/>
      <c r="AI10" s="22"/>
      <c r="AJ10" s="22"/>
      <c r="AK10" s="24"/>
      <c r="AL10" s="22"/>
      <c r="AM10" s="22"/>
      <c r="AN10" s="24"/>
      <c r="AO10" s="22"/>
      <c r="AP10" s="22"/>
      <c r="AQ10" s="24"/>
      <c r="AR10" s="22"/>
      <c r="AS10" s="22"/>
      <c r="AT10" s="24"/>
      <c r="AU10" s="22"/>
      <c r="AV10" s="22"/>
      <c r="AW10" s="24"/>
      <c r="AX10" s="22"/>
      <c r="AY10" s="22"/>
      <c r="AZ10" s="24"/>
      <c r="BA10" s="22"/>
      <c r="BB10" s="22"/>
      <c r="BC10" s="24"/>
      <c r="BD10" s="22"/>
      <c r="BE10" s="22"/>
      <c r="BF10" s="24"/>
      <c r="BG10" s="22"/>
      <c r="BH10" s="22"/>
      <c r="BI10" s="24"/>
      <c r="BJ10" s="22"/>
      <c r="BK10" s="22"/>
      <c r="BL10" s="24"/>
      <c r="BM10" s="22"/>
      <c r="BN10" s="22"/>
      <c r="BO10" s="24"/>
      <c r="BP10" s="22"/>
      <c r="BQ10" s="22"/>
      <c r="BR10" s="24"/>
      <c r="BS10" s="22"/>
      <c r="BT10" s="22"/>
      <c r="BU10" s="24"/>
      <c r="BV10" s="22"/>
      <c r="BW10" s="22"/>
      <c r="BX10" s="24"/>
      <c r="BY10" s="22"/>
      <c r="BZ10" s="22"/>
      <c r="CA10" s="24"/>
      <c r="CB10" s="22"/>
      <c r="CC10" s="22"/>
      <c r="CD10" s="24"/>
      <c r="CE10" s="22"/>
      <c r="CF10" s="22"/>
      <c r="CG10" s="24"/>
      <c r="CH10" s="22"/>
      <c r="CI10" s="22"/>
      <c r="CJ10" s="24"/>
      <c r="CK10" s="22"/>
      <c r="CL10" s="22"/>
      <c r="CM10" s="24"/>
      <c r="CN10" s="22"/>
      <c r="CO10" s="22"/>
      <c r="CP10" s="24"/>
    </row>
    <row r="11" spans="1:94" s="61" customFormat="1" ht="15.75" customHeight="1">
      <c r="A11" s="22" t="s">
        <v>175</v>
      </c>
      <c r="B11" s="22">
        <f>B12+B13</f>
        <v>387329.04800000018</v>
      </c>
      <c r="C11" s="22">
        <f t="shared" ref="C11:BK11" si="35">C12+C13</f>
        <v>219982.95904000005</v>
      </c>
      <c r="D11" s="22">
        <f t="shared" si="1"/>
        <v>56.794851864557273</v>
      </c>
      <c r="E11" s="22">
        <f t="shared" si="35"/>
        <v>976</v>
      </c>
      <c r="F11" s="22">
        <f t="shared" si="35"/>
        <v>596.25656000000004</v>
      </c>
      <c r="G11" s="24">
        <f t="shared" ref="G11" si="36">F11/E11*100</f>
        <v>61.091860655737705</v>
      </c>
      <c r="H11" s="22">
        <f t="shared" si="35"/>
        <v>46.6</v>
      </c>
      <c r="I11" s="22">
        <f t="shared" si="35"/>
        <v>46.6</v>
      </c>
      <c r="J11" s="24">
        <f t="shared" ref="J11" si="37">I11/H11*100</f>
        <v>100</v>
      </c>
      <c r="K11" s="22">
        <f t="shared" si="35"/>
        <v>1700.4</v>
      </c>
      <c r="L11" s="22">
        <f t="shared" si="35"/>
        <v>774.04198000000008</v>
      </c>
      <c r="M11" s="24">
        <f t="shared" si="4"/>
        <v>45.521170312867568</v>
      </c>
      <c r="N11" s="22">
        <f t="shared" si="35"/>
        <v>130802.5</v>
      </c>
      <c r="O11" s="22">
        <f t="shared" si="35"/>
        <v>77597.460000000006</v>
      </c>
      <c r="P11" s="24">
        <f t="shared" ref="P11" si="38">O11/N11*100</f>
        <v>59.324141358154471</v>
      </c>
      <c r="Q11" s="22">
        <f t="shared" si="35"/>
        <v>68913.5</v>
      </c>
      <c r="R11" s="22">
        <f t="shared" si="35"/>
        <v>37744.212</v>
      </c>
      <c r="S11" s="24">
        <f t="shared" ref="S11" si="39">R11/Q11*100</f>
        <v>54.770417987767274</v>
      </c>
      <c r="T11" s="22">
        <f t="shared" si="35"/>
        <v>5.0999999999999996</v>
      </c>
      <c r="U11" s="22">
        <f t="shared" si="35"/>
        <v>0</v>
      </c>
      <c r="V11" s="24">
        <f t="shared" ref="V11" si="40">U11/T11*100</f>
        <v>0</v>
      </c>
      <c r="W11" s="22">
        <f t="shared" si="35"/>
        <v>133.9</v>
      </c>
      <c r="X11" s="22">
        <f t="shared" si="35"/>
        <v>49.74709</v>
      </c>
      <c r="Y11" s="22">
        <f t="shared" ref="Y11" si="41">X11/W11*100</f>
        <v>37.152419716206118</v>
      </c>
      <c r="Z11" s="22">
        <f t="shared" si="35"/>
        <v>19212.599999999999</v>
      </c>
      <c r="AA11" s="22">
        <f t="shared" si="35"/>
        <v>14274.7</v>
      </c>
      <c r="AB11" s="22">
        <f t="shared" ref="AB11" si="42">AA11/Z11*100</f>
        <v>74.298637352570722</v>
      </c>
      <c r="AC11" s="22">
        <f t="shared" si="35"/>
        <v>5848</v>
      </c>
      <c r="AD11" s="22">
        <f t="shared" si="35"/>
        <v>3503.7</v>
      </c>
      <c r="AE11" s="22">
        <f t="shared" ref="AE11" si="43">AD11/AC11*100</f>
        <v>59.91279069767441</v>
      </c>
      <c r="AF11" s="22">
        <f t="shared" si="35"/>
        <v>90883.39</v>
      </c>
      <c r="AG11" s="22">
        <f t="shared" si="35"/>
        <v>63098.879860000001</v>
      </c>
      <c r="AH11" s="24">
        <f t="shared" ref="AH11" si="44">AG11/AF11*100</f>
        <v>69.428395947818416</v>
      </c>
      <c r="AI11" s="22">
        <f t="shared" si="35"/>
        <v>778.2</v>
      </c>
      <c r="AJ11" s="22">
        <f t="shared" si="35"/>
        <v>382</v>
      </c>
      <c r="AK11" s="24">
        <f t="shared" ref="AK11" si="45">AJ11/AI11*100</f>
        <v>49.087638139295805</v>
      </c>
      <c r="AL11" s="22">
        <f t="shared" si="35"/>
        <v>35.290999999999997</v>
      </c>
      <c r="AM11" s="22">
        <f t="shared" si="35"/>
        <v>0</v>
      </c>
      <c r="AN11" s="24">
        <f t="shared" ref="AN11" si="46">AM11/AL11*100</f>
        <v>0</v>
      </c>
      <c r="AO11" s="22">
        <f t="shared" si="35"/>
        <v>411</v>
      </c>
      <c r="AP11" s="22">
        <f t="shared" si="35"/>
        <v>218.99071000000001</v>
      </c>
      <c r="AQ11" s="24">
        <f t="shared" ref="AQ11" si="47">AP11/AO11*100</f>
        <v>53.28241119221412</v>
      </c>
      <c r="AR11" s="22">
        <f t="shared" si="35"/>
        <v>3</v>
      </c>
      <c r="AS11" s="22">
        <f t="shared" si="35"/>
        <v>1.5</v>
      </c>
      <c r="AT11" s="24">
        <f t="shared" ref="AT11" si="48">AS11/AR11*100</f>
        <v>50</v>
      </c>
      <c r="AU11" s="22">
        <f t="shared" si="35"/>
        <v>506.1</v>
      </c>
      <c r="AV11" s="22">
        <f t="shared" si="35"/>
        <v>0</v>
      </c>
      <c r="AW11" s="24">
        <f t="shared" ref="AW11" si="49">AV11/AU11*100</f>
        <v>0</v>
      </c>
      <c r="AX11" s="22">
        <f t="shared" si="35"/>
        <v>698</v>
      </c>
      <c r="AY11" s="22">
        <f t="shared" si="35"/>
        <v>280.33375999999998</v>
      </c>
      <c r="AZ11" s="24">
        <f t="shared" ref="AZ11" si="50">AY11/AX11*100</f>
        <v>40.162429799426931</v>
      </c>
      <c r="BA11" s="22">
        <f t="shared" si="35"/>
        <v>14</v>
      </c>
      <c r="BB11" s="22">
        <f t="shared" si="35"/>
        <v>0.74280000000000002</v>
      </c>
      <c r="BC11" s="24">
        <f t="shared" ref="BC11" si="51">BB11/BA11*100</f>
        <v>5.305714285714286</v>
      </c>
      <c r="BD11" s="22">
        <f t="shared" si="35"/>
        <v>0</v>
      </c>
      <c r="BE11" s="22">
        <f t="shared" si="35"/>
        <v>0</v>
      </c>
      <c r="BF11" s="23"/>
      <c r="BG11" s="22">
        <f t="shared" si="35"/>
        <v>238.4</v>
      </c>
      <c r="BH11" s="22">
        <f t="shared" si="35"/>
        <v>59.895000000000003</v>
      </c>
      <c r="BI11" s="24">
        <f t="shared" ref="BI11" si="52">BH11/BG11*100</f>
        <v>25.123741610738254</v>
      </c>
      <c r="BJ11" s="22">
        <f t="shared" si="35"/>
        <v>0</v>
      </c>
      <c r="BK11" s="22">
        <f t="shared" si="35"/>
        <v>0</v>
      </c>
      <c r="BL11" s="23"/>
      <c r="BM11" s="22">
        <f t="shared" ref="BM11:CF11" si="53">BM12+BM13</f>
        <v>26386.400000000001</v>
      </c>
      <c r="BN11" s="22">
        <f t="shared" si="53"/>
        <v>13551.298280000001</v>
      </c>
      <c r="BO11" s="24">
        <f t="shared" ref="BO11" si="54">BN11/BM11*100</f>
        <v>51.357132007397752</v>
      </c>
      <c r="BP11" s="22">
        <f t="shared" si="53"/>
        <v>99</v>
      </c>
      <c r="BQ11" s="22">
        <f t="shared" si="53"/>
        <v>0</v>
      </c>
      <c r="BR11" s="24"/>
      <c r="BS11" s="22">
        <f t="shared" si="53"/>
        <v>0</v>
      </c>
      <c r="BT11" s="22">
        <f t="shared" si="53"/>
        <v>0</v>
      </c>
      <c r="BU11" s="24"/>
      <c r="BV11" s="22">
        <f t="shared" si="53"/>
        <v>26909.487000000001</v>
      </c>
      <c r="BW11" s="22">
        <f t="shared" si="53"/>
        <v>0</v>
      </c>
      <c r="BX11" s="24">
        <f>BW11/BV11*100</f>
        <v>0</v>
      </c>
      <c r="BY11" s="22">
        <f>CB11+CE11</f>
        <v>1153.7460000000001</v>
      </c>
      <c r="BZ11" s="22">
        <f t="shared" si="53"/>
        <v>1153.7460000000001</v>
      </c>
      <c r="CA11" s="24">
        <f t="shared" ref="CA11" si="55">BZ11/BY11*100</f>
        <v>100</v>
      </c>
      <c r="CB11" s="22">
        <f t="shared" si="53"/>
        <v>1142.2085400000001</v>
      </c>
      <c r="CC11" s="22">
        <f t="shared" si="53"/>
        <v>1142.2085400000001</v>
      </c>
      <c r="CD11" s="24">
        <f t="shared" ref="CD11" si="56">CC11/CB11*100</f>
        <v>100</v>
      </c>
      <c r="CE11" s="22">
        <f t="shared" si="53"/>
        <v>11.537459999999999</v>
      </c>
      <c r="CF11" s="22">
        <f t="shared" si="53"/>
        <v>11.537459999999999</v>
      </c>
      <c r="CG11" s="24">
        <f t="shared" ref="CG11" si="57">CF11/CE11*100</f>
        <v>100</v>
      </c>
      <c r="CH11" s="22">
        <f t="shared" ref="CH11:CI11" si="58">CH12+CH13</f>
        <v>60.78</v>
      </c>
      <c r="CI11" s="22">
        <f t="shared" si="58"/>
        <v>0</v>
      </c>
      <c r="CJ11" s="24">
        <f t="shared" ref="CJ11" si="59">CI11/CH11*100</f>
        <v>0</v>
      </c>
      <c r="CK11" s="22">
        <f t="shared" ref="CK11:CL11" si="60">CK12+CK13</f>
        <v>11327.4</v>
      </c>
      <c r="CL11" s="22">
        <f t="shared" si="60"/>
        <v>6462.6009999999997</v>
      </c>
      <c r="CM11" s="24">
        <f t="shared" ref="CM11" si="61">CL11/CK11*100</f>
        <v>57.052818828680898</v>
      </c>
      <c r="CN11" s="22">
        <f t="shared" ref="CN11:CO11" si="62">CN12+CN13</f>
        <v>186.25399999999999</v>
      </c>
      <c r="CO11" s="22">
        <f t="shared" si="62"/>
        <v>186.25399999999999</v>
      </c>
      <c r="CP11" s="24">
        <f t="shared" ref="CP11" si="63">CO11/CN11*100</f>
        <v>100</v>
      </c>
    </row>
    <row r="12" spans="1:94" s="43" customFormat="1" ht="15.75" customHeight="1">
      <c r="A12" s="20" t="s">
        <v>161</v>
      </c>
      <c r="B12" s="20">
        <f>E12+H12+K12+N12+Q12+T12+W12+Z12+AC12+AF12+AI12+AL12+AO12+AR12+AU12+AX12+BA12+BD12+BG12+BJ12+BM12+BP12+BS12+BV12+BY12+CH12+CK12+CN12</f>
        <v>385628.64800000016</v>
      </c>
      <c r="C12" s="20">
        <f>F12+I12+L12+O12+R12+U12+X12+AA12+AD12+AG12+AJ12+AM12+AP12+AS12+AV12+AY12+BB12+BE12+BH12+BK12+BN12+BQ12+BT12+BW12+BZ12+CI12+CL12+CO12</f>
        <v>219208.91706000004</v>
      </c>
      <c r="D12" s="20">
        <v>56.844562300257309</v>
      </c>
      <c r="E12" s="20">
        <v>976</v>
      </c>
      <c r="F12" s="20">
        <v>596.25656000000004</v>
      </c>
      <c r="G12" s="23">
        <v>61.091860655737705</v>
      </c>
      <c r="H12" s="20">
        <v>46.6</v>
      </c>
      <c r="I12" s="20">
        <v>46.6</v>
      </c>
      <c r="J12" s="23" t="s">
        <v>423</v>
      </c>
      <c r="K12" s="20"/>
      <c r="L12" s="20"/>
      <c r="M12" s="23"/>
      <c r="N12" s="20">
        <v>130802.5</v>
      </c>
      <c r="O12" s="20">
        <v>77597.460000000006</v>
      </c>
      <c r="P12" s="23">
        <v>59.324141358154471</v>
      </c>
      <c r="Q12" s="20">
        <v>68913.5</v>
      </c>
      <c r="R12" s="20">
        <v>37744.212</v>
      </c>
      <c r="S12" s="23">
        <v>54.770417987767274</v>
      </c>
      <c r="T12" s="20">
        <v>5.0999999999999996</v>
      </c>
      <c r="U12" s="20"/>
      <c r="V12" s="23">
        <v>0</v>
      </c>
      <c r="W12" s="20">
        <v>133.9</v>
      </c>
      <c r="X12" s="20">
        <v>49.74709</v>
      </c>
      <c r="Y12" s="23">
        <v>37.152419716206118</v>
      </c>
      <c r="Z12" s="20">
        <v>19212.599999999999</v>
      </c>
      <c r="AA12" s="20">
        <v>14274.7</v>
      </c>
      <c r="AB12" s="23">
        <v>74.298637352570722</v>
      </c>
      <c r="AC12" s="20">
        <v>5848</v>
      </c>
      <c r="AD12" s="20">
        <v>3503.7</v>
      </c>
      <c r="AE12" s="23">
        <v>59.91279069767441</v>
      </c>
      <c r="AF12" s="20">
        <v>90883.39</v>
      </c>
      <c r="AG12" s="20">
        <v>63098.879860000001</v>
      </c>
      <c r="AH12" s="23">
        <v>69.428395947818416</v>
      </c>
      <c r="AI12" s="20">
        <v>778.2</v>
      </c>
      <c r="AJ12" s="20">
        <v>382</v>
      </c>
      <c r="AK12" s="23">
        <v>49.087638139295805</v>
      </c>
      <c r="AL12" s="20">
        <v>35.290999999999997</v>
      </c>
      <c r="AM12" s="20"/>
      <c r="AN12" s="23">
        <v>0</v>
      </c>
      <c r="AO12" s="20">
        <v>411</v>
      </c>
      <c r="AP12" s="20">
        <v>218.99071000000001</v>
      </c>
      <c r="AQ12" s="23">
        <v>53.28241119221412</v>
      </c>
      <c r="AR12" s="20">
        <v>3</v>
      </c>
      <c r="AS12" s="20">
        <v>1.5</v>
      </c>
      <c r="AT12" s="23">
        <v>50</v>
      </c>
      <c r="AU12" s="20">
        <v>506.1</v>
      </c>
      <c r="AV12" s="20"/>
      <c r="AW12" s="23">
        <v>0</v>
      </c>
      <c r="AX12" s="20">
        <v>698</v>
      </c>
      <c r="AY12" s="20">
        <v>280.33375999999998</v>
      </c>
      <c r="AZ12" s="23">
        <v>40.162429799426931</v>
      </c>
      <c r="BA12" s="20">
        <v>14</v>
      </c>
      <c r="BB12" s="20">
        <v>0.74280000000000002</v>
      </c>
      <c r="BC12" s="23">
        <v>5.305714285714286</v>
      </c>
      <c r="BD12" s="20"/>
      <c r="BE12" s="20"/>
      <c r="BF12" s="23"/>
      <c r="BG12" s="20">
        <v>238.4</v>
      </c>
      <c r="BH12" s="20">
        <v>59.895000000000003</v>
      </c>
      <c r="BI12" s="23">
        <v>25.123741610738254</v>
      </c>
      <c r="BJ12" s="20"/>
      <c r="BK12" s="20"/>
      <c r="BL12" s="23"/>
      <c r="BM12" s="20">
        <v>26386.400000000001</v>
      </c>
      <c r="BN12" s="20">
        <v>13551.298280000001</v>
      </c>
      <c r="BO12" s="23">
        <v>51.357132007397752</v>
      </c>
      <c r="BP12" s="20">
        <v>99</v>
      </c>
      <c r="BQ12" s="20"/>
      <c r="BR12" s="23">
        <v>0</v>
      </c>
      <c r="BS12" s="20"/>
      <c r="BT12" s="20"/>
      <c r="BU12" s="23"/>
      <c r="BV12" s="20">
        <v>26909.487000000001</v>
      </c>
      <c r="BW12" s="20">
        <v>0</v>
      </c>
      <c r="BX12" s="23">
        <v>0</v>
      </c>
      <c r="BY12" s="20">
        <v>1153.7460000000001</v>
      </c>
      <c r="BZ12" s="20">
        <v>1153.7460000000001</v>
      </c>
      <c r="CA12" s="23">
        <v>100</v>
      </c>
      <c r="CB12" s="20">
        <v>1142.2085400000001</v>
      </c>
      <c r="CC12" s="20">
        <v>1142.2085400000001</v>
      </c>
      <c r="CD12" s="23">
        <v>100</v>
      </c>
      <c r="CE12" s="20">
        <v>11.537459999999999</v>
      </c>
      <c r="CF12" s="20">
        <v>11.537459999999999</v>
      </c>
      <c r="CG12" s="23">
        <v>100</v>
      </c>
      <c r="CH12" s="20">
        <v>60.78</v>
      </c>
      <c r="CI12" s="20">
        <v>0</v>
      </c>
      <c r="CJ12" s="23">
        <v>0</v>
      </c>
      <c r="CK12" s="20">
        <v>11327.4</v>
      </c>
      <c r="CL12" s="20">
        <v>6462.6009999999997</v>
      </c>
      <c r="CM12" s="23">
        <v>57.052818828680898</v>
      </c>
      <c r="CN12" s="20">
        <v>186.25399999999999</v>
      </c>
      <c r="CO12" s="20">
        <v>186.25399999999999</v>
      </c>
      <c r="CP12" s="23">
        <v>100</v>
      </c>
    </row>
    <row r="13" spans="1:94" s="61" customFormat="1" ht="15.75" customHeight="1">
      <c r="A13" s="22" t="s">
        <v>192</v>
      </c>
      <c r="B13" s="22">
        <f>SUM(B14:B21)</f>
        <v>1700.4</v>
      </c>
      <c r="C13" s="22">
        <f>SUM(C14:C21)</f>
        <v>774.04198000000008</v>
      </c>
      <c r="D13" s="22">
        <v>45.521170312867568</v>
      </c>
      <c r="E13" s="22">
        <v>0</v>
      </c>
      <c r="F13" s="22">
        <v>0</v>
      </c>
      <c r="G13" s="24"/>
      <c r="H13" s="22">
        <v>0</v>
      </c>
      <c r="I13" s="22">
        <v>0</v>
      </c>
      <c r="J13" s="24"/>
      <c r="K13" s="22">
        <v>1700.4</v>
      </c>
      <c r="L13" s="22">
        <v>774.04198000000008</v>
      </c>
      <c r="M13" s="24">
        <v>45.521170312867568</v>
      </c>
      <c r="N13" s="22">
        <v>0</v>
      </c>
      <c r="O13" s="22">
        <v>0</v>
      </c>
      <c r="P13" s="24"/>
      <c r="Q13" s="22">
        <v>0</v>
      </c>
      <c r="R13" s="22">
        <v>0</v>
      </c>
      <c r="S13" s="24"/>
      <c r="T13" s="22">
        <v>0</v>
      </c>
      <c r="U13" s="22">
        <v>0</v>
      </c>
      <c r="V13" s="24"/>
      <c r="W13" s="22">
        <v>0</v>
      </c>
      <c r="X13" s="22">
        <v>0</v>
      </c>
      <c r="Y13" s="22"/>
      <c r="Z13" s="22">
        <v>0</v>
      </c>
      <c r="AA13" s="22">
        <v>0</v>
      </c>
      <c r="AB13" s="22"/>
      <c r="AC13" s="22">
        <v>0</v>
      </c>
      <c r="AD13" s="22">
        <v>0</v>
      </c>
      <c r="AE13" s="22"/>
      <c r="AF13" s="22">
        <v>0</v>
      </c>
      <c r="AG13" s="22">
        <v>0</v>
      </c>
      <c r="AH13" s="24"/>
      <c r="AI13" s="22">
        <v>0</v>
      </c>
      <c r="AJ13" s="22">
        <v>0</v>
      </c>
      <c r="AK13" s="24"/>
      <c r="AL13" s="22">
        <v>0</v>
      </c>
      <c r="AM13" s="22">
        <v>0</v>
      </c>
      <c r="AN13" s="24"/>
      <c r="AO13" s="22">
        <v>0</v>
      </c>
      <c r="AP13" s="22">
        <v>0</v>
      </c>
      <c r="AQ13" s="24"/>
      <c r="AR13" s="22">
        <v>0</v>
      </c>
      <c r="AS13" s="22">
        <v>0</v>
      </c>
      <c r="AT13" s="24"/>
      <c r="AU13" s="22">
        <v>0</v>
      </c>
      <c r="AV13" s="22">
        <v>0</v>
      </c>
      <c r="AW13" s="24"/>
      <c r="AX13" s="22">
        <v>0</v>
      </c>
      <c r="AY13" s="22">
        <v>0</v>
      </c>
      <c r="AZ13" s="24"/>
      <c r="BA13" s="22">
        <v>0</v>
      </c>
      <c r="BB13" s="22">
        <v>0</v>
      </c>
      <c r="BC13" s="24"/>
      <c r="BD13" s="22">
        <v>0</v>
      </c>
      <c r="BE13" s="22">
        <v>0</v>
      </c>
      <c r="BF13" s="23"/>
      <c r="BG13" s="22">
        <v>0</v>
      </c>
      <c r="BH13" s="22">
        <v>0</v>
      </c>
      <c r="BI13" s="24"/>
      <c r="BJ13" s="22">
        <v>0</v>
      </c>
      <c r="BK13" s="22">
        <v>0</v>
      </c>
      <c r="BL13" s="23"/>
      <c r="BM13" s="22">
        <v>0</v>
      </c>
      <c r="BN13" s="22">
        <v>0</v>
      </c>
      <c r="BO13" s="24"/>
      <c r="BP13" s="22">
        <v>0</v>
      </c>
      <c r="BQ13" s="22">
        <v>0</v>
      </c>
      <c r="BR13" s="24"/>
      <c r="BS13" s="22">
        <v>0</v>
      </c>
      <c r="BT13" s="22">
        <v>0</v>
      </c>
      <c r="BU13" s="23"/>
      <c r="BV13" s="22">
        <v>0</v>
      </c>
      <c r="BW13" s="22">
        <v>0</v>
      </c>
      <c r="BX13" s="23"/>
      <c r="BY13" s="22">
        <v>0</v>
      </c>
      <c r="BZ13" s="22">
        <v>0</v>
      </c>
      <c r="CA13" s="24"/>
      <c r="CB13" s="22">
        <v>0</v>
      </c>
      <c r="CC13" s="22">
        <v>0</v>
      </c>
      <c r="CD13" s="23"/>
      <c r="CE13" s="22">
        <v>0</v>
      </c>
      <c r="CF13" s="22">
        <v>0</v>
      </c>
      <c r="CG13" s="24"/>
      <c r="CH13" s="22">
        <v>0</v>
      </c>
      <c r="CI13" s="22">
        <v>0</v>
      </c>
      <c r="CJ13" s="24"/>
      <c r="CK13" s="22">
        <v>0</v>
      </c>
      <c r="CL13" s="22">
        <v>0</v>
      </c>
      <c r="CM13" s="23"/>
      <c r="CN13" s="22">
        <v>0</v>
      </c>
      <c r="CO13" s="22">
        <v>0</v>
      </c>
      <c r="CP13" s="24"/>
    </row>
    <row r="14" spans="1:94" s="43" customFormat="1" ht="15.75" customHeight="1">
      <c r="A14" s="20" t="s">
        <v>39</v>
      </c>
      <c r="B14" s="20">
        <f t="shared" ref="B14:B21" si="64">E14+H14+K14+N14+Q14+T14+W14+Z14+AC14+AF14+AI14+AL14+AO14+AR14+AU14+AX14+BA14+BD14+BG14+BJ14+BM14+BP14+BS14+BV14+BY14+CH14+CK14+CN14</f>
        <v>227</v>
      </c>
      <c r="C14" s="20">
        <f t="shared" ref="C14:C21" si="65">F14+I14+L14+O14+R14+U14+X14+AA14+AD14+AG14+AJ14+AM14+AP14+AS14+AV14+AY14+BB14+BE14+BH14+BK14+BN14+BQ14+BT14+BW14+BZ14+CI14+CL14+CO14</f>
        <v>99.087310000000002</v>
      </c>
      <c r="D14" s="20">
        <v>43.6507973568282</v>
      </c>
      <c r="E14" s="20"/>
      <c r="F14" s="20"/>
      <c r="G14" s="23"/>
      <c r="H14" s="20"/>
      <c r="I14" s="20"/>
      <c r="J14" s="23"/>
      <c r="K14" s="20">
        <v>227</v>
      </c>
      <c r="L14" s="20">
        <v>99.087310000000002</v>
      </c>
      <c r="M14" s="23">
        <v>43.6507973568282</v>
      </c>
      <c r="N14" s="20"/>
      <c r="O14" s="20"/>
      <c r="P14" s="23"/>
      <c r="Q14" s="20"/>
      <c r="R14" s="20"/>
      <c r="S14" s="23"/>
      <c r="T14" s="20"/>
      <c r="U14" s="20"/>
      <c r="V14" s="23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3"/>
      <c r="AI14" s="20"/>
      <c r="AJ14" s="20"/>
      <c r="AK14" s="23"/>
      <c r="AL14" s="20"/>
      <c r="AM14" s="20"/>
      <c r="AN14" s="23"/>
      <c r="AO14" s="20"/>
      <c r="AP14" s="20"/>
      <c r="AQ14" s="23"/>
      <c r="AR14" s="20"/>
      <c r="AS14" s="20"/>
      <c r="AT14" s="23"/>
      <c r="AU14" s="20"/>
      <c r="AV14" s="20"/>
      <c r="AW14" s="23"/>
      <c r="AX14" s="20"/>
      <c r="AY14" s="20"/>
      <c r="AZ14" s="23"/>
      <c r="BA14" s="20"/>
      <c r="BB14" s="20"/>
      <c r="BC14" s="23"/>
      <c r="BD14" s="20"/>
      <c r="BE14" s="20"/>
      <c r="BF14" s="23"/>
      <c r="BG14" s="20"/>
      <c r="BH14" s="20"/>
      <c r="BI14" s="23"/>
      <c r="BJ14" s="20"/>
      <c r="BK14" s="20"/>
      <c r="BL14" s="23"/>
      <c r="BM14" s="20"/>
      <c r="BN14" s="20"/>
      <c r="BO14" s="23"/>
      <c r="BP14" s="20"/>
      <c r="BQ14" s="20"/>
      <c r="BR14" s="23"/>
      <c r="BS14" s="20"/>
      <c r="BT14" s="20"/>
      <c r="BU14" s="23"/>
      <c r="BV14" s="20"/>
      <c r="BW14" s="20"/>
      <c r="BX14" s="23"/>
      <c r="BY14" s="20"/>
      <c r="BZ14" s="20"/>
      <c r="CA14" s="23"/>
      <c r="CB14" s="20"/>
      <c r="CC14" s="20"/>
      <c r="CD14" s="23"/>
      <c r="CE14" s="20"/>
      <c r="CF14" s="20"/>
      <c r="CG14" s="23"/>
      <c r="CH14" s="20"/>
      <c r="CI14" s="20"/>
      <c r="CJ14" s="23"/>
      <c r="CK14" s="20"/>
      <c r="CL14" s="20"/>
      <c r="CM14" s="23"/>
      <c r="CN14" s="20"/>
      <c r="CO14" s="20"/>
      <c r="CP14" s="23"/>
    </row>
    <row r="15" spans="1:94" s="43" customFormat="1" ht="15.75" customHeight="1">
      <c r="A15" s="20" t="s">
        <v>133</v>
      </c>
      <c r="B15" s="20">
        <f t="shared" si="64"/>
        <v>111.4</v>
      </c>
      <c r="C15" s="20">
        <f t="shared" si="65"/>
        <v>0</v>
      </c>
      <c r="D15" s="20">
        <v>0</v>
      </c>
      <c r="E15" s="20"/>
      <c r="F15" s="20"/>
      <c r="G15" s="23"/>
      <c r="H15" s="20"/>
      <c r="I15" s="20"/>
      <c r="J15" s="23"/>
      <c r="K15" s="20">
        <v>111.4</v>
      </c>
      <c r="L15" s="20"/>
      <c r="M15" s="23">
        <v>0</v>
      </c>
      <c r="N15" s="20"/>
      <c r="O15" s="20"/>
      <c r="P15" s="23"/>
      <c r="Q15" s="20"/>
      <c r="R15" s="20"/>
      <c r="S15" s="23"/>
      <c r="T15" s="20"/>
      <c r="U15" s="20"/>
      <c r="V15" s="23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3"/>
      <c r="AI15" s="20"/>
      <c r="AJ15" s="20"/>
      <c r="AK15" s="23"/>
      <c r="AL15" s="20"/>
      <c r="AM15" s="20"/>
      <c r="AN15" s="23"/>
      <c r="AO15" s="20"/>
      <c r="AP15" s="20"/>
      <c r="AQ15" s="23"/>
      <c r="AR15" s="20"/>
      <c r="AS15" s="20"/>
      <c r="AT15" s="23"/>
      <c r="AU15" s="20"/>
      <c r="AV15" s="20"/>
      <c r="AW15" s="23"/>
      <c r="AX15" s="20"/>
      <c r="AY15" s="20"/>
      <c r="AZ15" s="23"/>
      <c r="BA15" s="20"/>
      <c r="BB15" s="20"/>
      <c r="BC15" s="23"/>
      <c r="BD15" s="20"/>
      <c r="BE15" s="20"/>
      <c r="BF15" s="23"/>
      <c r="BG15" s="20"/>
      <c r="BH15" s="20"/>
      <c r="BI15" s="23"/>
      <c r="BJ15" s="20"/>
      <c r="BK15" s="20"/>
      <c r="BL15" s="23"/>
      <c r="BM15" s="20"/>
      <c r="BN15" s="20"/>
      <c r="BO15" s="23"/>
      <c r="BP15" s="20"/>
      <c r="BQ15" s="20"/>
      <c r="BR15" s="23"/>
      <c r="BS15" s="20"/>
      <c r="BT15" s="20"/>
      <c r="BU15" s="23"/>
      <c r="BV15" s="20"/>
      <c r="BW15" s="20"/>
      <c r="BX15" s="23"/>
      <c r="BY15" s="20"/>
      <c r="BZ15" s="20"/>
      <c r="CA15" s="23"/>
      <c r="CB15" s="20"/>
      <c r="CC15" s="20"/>
      <c r="CD15" s="23"/>
      <c r="CE15" s="20"/>
      <c r="CF15" s="20"/>
      <c r="CG15" s="23"/>
      <c r="CH15" s="20"/>
      <c r="CI15" s="20"/>
      <c r="CJ15" s="23"/>
      <c r="CK15" s="20"/>
      <c r="CL15" s="20"/>
      <c r="CM15" s="23"/>
      <c r="CN15" s="20"/>
      <c r="CO15" s="20"/>
      <c r="CP15" s="23"/>
    </row>
    <row r="16" spans="1:94" s="43" customFormat="1" ht="15.75" customHeight="1">
      <c r="A16" s="20" t="s">
        <v>61</v>
      </c>
      <c r="B16" s="20">
        <f t="shared" si="64"/>
        <v>227</v>
      </c>
      <c r="C16" s="20">
        <f t="shared" si="65"/>
        <v>129.41336999999999</v>
      </c>
      <c r="D16" s="20">
        <v>57.010295154185023</v>
      </c>
      <c r="E16" s="20"/>
      <c r="F16" s="20"/>
      <c r="G16" s="23"/>
      <c r="H16" s="20"/>
      <c r="I16" s="20"/>
      <c r="J16" s="23"/>
      <c r="K16" s="20">
        <v>227</v>
      </c>
      <c r="L16" s="20">
        <v>129.41336999999999</v>
      </c>
      <c r="M16" s="23">
        <v>57.010295154185023</v>
      </c>
      <c r="N16" s="20"/>
      <c r="O16" s="20"/>
      <c r="P16" s="23"/>
      <c r="Q16" s="20"/>
      <c r="R16" s="20"/>
      <c r="S16" s="23"/>
      <c r="T16" s="20"/>
      <c r="U16" s="20"/>
      <c r="V16" s="23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3"/>
      <c r="AI16" s="20"/>
      <c r="AJ16" s="20"/>
      <c r="AK16" s="23"/>
      <c r="AL16" s="20"/>
      <c r="AM16" s="20"/>
      <c r="AN16" s="23"/>
      <c r="AO16" s="20"/>
      <c r="AP16" s="20"/>
      <c r="AQ16" s="23"/>
      <c r="AR16" s="20"/>
      <c r="AS16" s="20"/>
      <c r="AT16" s="23"/>
      <c r="AU16" s="20"/>
      <c r="AV16" s="20"/>
      <c r="AW16" s="23"/>
      <c r="AX16" s="20"/>
      <c r="AY16" s="20"/>
      <c r="AZ16" s="23"/>
      <c r="BA16" s="20"/>
      <c r="BB16" s="20"/>
      <c r="BC16" s="23"/>
      <c r="BD16" s="20"/>
      <c r="BE16" s="20"/>
      <c r="BF16" s="23"/>
      <c r="BG16" s="20"/>
      <c r="BH16" s="20"/>
      <c r="BI16" s="23"/>
      <c r="BJ16" s="20"/>
      <c r="BK16" s="20"/>
      <c r="BL16" s="23"/>
      <c r="BM16" s="20"/>
      <c r="BN16" s="20"/>
      <c r="BO16" s="23"/>
      <c r="BP16" s="20"/>
      <c r="BQ16" s="20"/>
      <c r="BR16" s="23"/>
      <c r="BS16" s="20"/>
      <c r="BT16" s="20"/>
      <c r="BU16" s="23"/>
      <c r="BV16" s="20"/>
      <c r="BW16" s="20"/>
      <c r="BX16" s="23"/>
      <c r="BY16" s="20"/>
      <c r="BZ16" s="20"/>
      <c r="CA16" s="23"/>
      <c r="CB16" s="20"/>
      <c r="CC16" s="20"/>
      <c r="CD16" s="23"/>
      <c r="CE16" s="20"/>
      <c r="CF16" s="20"/>
      <c r="CG16" s="23"/>
      <c r="CH16" s="20"/>
      <c r="CI16" s="20"/>
      <c r="CJ16" s="23"/>
      <c r="CK16" s="20"/>
      <c r="CL16" s="20"/>
      <c r="CM16" s="23"/>
      <c r="CN16" s="20"/>
      <c r="CO16" s="20"/>
      <c r="CP16" s="23"/>
    </row>
    <row r="17" spans="1:94" s="43" customFormat="1" ht="15.75" customHeight="1">
      <c r="A17" s="20" t="s">
        <v>145</v>
      </c>
      <c r="B17" s="20">
        <f t="shared" si="64"/>
        <v>227</v>
      </c>
      <c r="C17" s="20">
        <f t="shared" si="65"/>
        <v>105.7029</v>
      </c>
      <c r="D17" s="20">
        <v>46.565154185022031</v>
      </c>
      <c r="E17" s="20"/>
      <c r="F17" s="20"/>
      <c r="G17" s="23"/>
      <c r="H17" s="20"/>
      <c r="I17" s="20"/>
      <c r="J17" s="23"/>
      <c r="K17" s="20">
        <v>227</v>
      </c>
      <c r="L17" s="20">
        <v>105.7029</v>
      </c>
      <c r="M17" s="23">
        <v>46.565154185022031</v>
      </c>
      <c r="N17" s="20"/>
      <c r="O17" s="20"/>
      <c r="P17" s="23"/>
      <c r="Q17" s="20"/>
      <c r="R17" s="20"/>
      <c r="S17" s="23"/>
      <c r="T17" s="20"/>
      <c r="U17" s="20"/>
      <c r="V17" s="23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3"/>
      <c r="AI17" s="20"/>
      <c r="AJ17" s="20"/>
      <c r="AK17" s="23"/>
      <c r="AL17" s="20"/>
      <c r="AM17" s="20"/>
      <c r="AN17" s="23"/>
      <c r="AO17" s="20"/>
      <c r="AP17" s="20"/>
      <c r="AQ17" s="23"/>
      <c r="AR17" s="20"/>
      <c r="AS17" s="20"/>
      <c r="AT17" s="23"/>
      <c r="AU17" s="20"/>
      <c r="AV17" s="20"/>
      <c r="AW17" s="23"/>
      <c r="AX17" s="20"/>
      <c r="AY17" s="20"/>
      <c r="AZ17" s="23"/>
      <c r="BA17" s="20"/>
      <c r="BB17" s="20"/>
      <c r="BC17" s="23"/>
      <c r="BD17" s="20"/>
      <c r="BE17" s="20"/>
      <c r="BF17" s="23"/>
      <c r="BG17" s="20"/>
      <c r="BH17" s="20"/>
      <c r="BI17" s="23"/>
      <c r="BJ17" s="20"/>
      <c r="BK17" s="20"/>
      <c r="BL17" s="23"/>
      <c r="BM17" s="20"/>
      <c r="BN17" s="20"/>
      <c r="BO17" s="23"/>
      <c r="BP17" s="20"/>
      <c r="BQ17" s="20"/>
      <c r="BR17" s="23"/>
      <c r="BS17" s="20"/>
      <c r="BT17" s="20"/>
      <c r="BU17" s="23"/>
      <c r="BV17" s="20"/>
      <c r="BW17" s="20"/>
      <c r="BX17" s="23"/>
      <c r="BY17" s="20"/>
      <c r="BZ17" s="20"/>
      <c r="CA17" s="23"/>
      <c r="CB17" s="20"/>
      <c r="CC17" s="20"/>
      <c r="CD17" s="23"/>
      <c r="CE17" s="20"/>
      <c r="CF17" s="20"/>
      <c r="CG17" s="23"/>
      <c r="CH17" s="20"/>
      <c r="CI17" s="20"/>
      <c r="CJ17" s="23"/>
      <c r="CK17" s="20"/>
      <c r="CL17" s="20"/>
      <c r="CM17" s="23"/>
      <c r="CN17" s="20"/>
      <c r="CO17" s="20"/>
      <c r="CP17" s="23"/>
    </row>
    <row r="18" spans="1:94" s="43" customFormat="1" ht="15.75" customHeight="1">
      <c r="A18" s="20" t="s">
        <v>74</v>
      </c>
      <c r="B18" s="20">
        <f t="shared" si="64"/>
        <v>227</v>
      </c>
      <c r="C18" s="20">
        <f t="shared" si="65"/>
        <v>106.71522</v>
      </c>
      <c r="D18" s="20">
        <v>47.011110132158592</v>
      </c>
      <c r="E18" s="20"/>
      <c r="F18" s="20"/>
      <c r="G18" s="23"/>
      <c r="H18" s="20"/>
      <c r="I18" s="20"/>
      <c r="J18" s="23"/>
      <c r="K18" s="20">
        <v>227</v>
      </c>
      <c r="L18" s="20">
        <v>106.71522</v>
      </c>
      <c r="M18" s="23">
        <v>47.011110132158592</v>
      </c>
      <c r="N18" s="20"/>
      <c r="O18" s="20"/>
      <c r="P18" s="23"/>
      <c r="Q18" s="20"/>
      <c r="R18" s="20"/>
      <c r="S18" s="23"/>
      <c r="T18" s="20"/>
      <c r="U18" s="20"/>
      <c r="V18" s="23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3"/>
      <c r="AI18" s="20"/>
      <c r="AJ18" s="20"/>
      <c r="AK18" s="23"/>
      <c r="AL18" s="20"/>
      <c r="AM18" s="20"/>
      <c r="AN18" s="23"/>
      <c r="AO18" s="20"/>
      <c r="AP18" s="20"/>
      <c r="AQ18" s="23"/>
      <c r="AR18" s="20"/>
      <c r="AS18" s="20"/>
      <c r="AT18" s="23"/>
      <c r="AU18" s="20"/>
      <c r="AV18" s="20"/>
      <c r="AW18" s="23"/>
      <c r="AX18" s="20"/>
      <c r="AY18" s="20"/>
      <c r="AZ18" s="23"/>
      <c r="BA18" s="20"/>
      <c r="BB18" s="20"/>
      <c r="BC18" s="23"/>
      <c r="BD18" s="20"/>
      <c r="BE18" s="20"/>
      <c r="BF18" s="23"/>
      <c r="BG18" s="20"/>
      <c r="BH18" s="20"/>
      <c r="BI18" s="23"/>
      <c r="BJ18" s="20"/>
      <c r="BK18" s="20"/>
      <c r="BL18" s="23"/>
      <c r="BM18" s="20"/>
      <c r="BN18" s="20"/>
      <c r="BO18" s="23"/>
      <c r="BP18" s="20"/>
      <c r="BQ18" s="20"/>
      <c r="BR18" s="23"/>
      <c r="BS18" s="20"/>
      <c r="BT18" s="20"/>
      <c r="BU18" s="23"/>
      <c r="BV18" s="20"/>
      <c r="BW18" s="20"/>
      <c r="BX18" s="23"/>
      <c r="BY18" s="20"/>
      <c r="BZ18" s="20"/>
      <c r="CA18" s="23"/>
      <c r="CB18" s="20"/>
      <c r="CC18" s="20"/>
      <c r="CD18" s="23"/>
      <c r="CE18" s="20"/>
      <c r="CF18" s="20"/>
      <c r="CG18" s="23"/>
      <c r="CH18" s="20"/>
      <c r="CI18" s="20"/>
      <c r="CJ18" s="23"/>
      <c r="CK18" s="20"/>
      <c r="CL18" s="20"/>
      <c r="CM18" s="23"/>
      <c r="CN18" s="20"/>
      <c r="CO18" s="20"/>
      <c r="CP18" s="23"/>
    </row>
    <row r="19" spans="1:94" s="43" customFormat="1" ht="15.75" customHeight="1">
      <c r="A19" s="20" t="s">
        <v>153</v>
      </c>
      <c r="B19" s="20">
        <f t="shared" si="64"/>
        <v>227</v>
      </c>
      <c r="C19" s="20">
        <f t="shared" si="65"/>
        <v>121.6966</v>
      </c>
      <c r="D19" s="20">
        <v>53.61083700440529</v>
      </c>
      <c r="E19" s="20"/>
      <c r="F19" s="20"/>
      <c r="G19" s="23"/>
      <c r="H19" s="20"/>
      <c r="I19" s="20"/>
      <c r="J19" s="23"/>
      <c r="K19" s="20">
        <v>227</v>
      </c>
      <c r="L19" s="20">
        <v>121.6966</v>
      </c>
      <c r="M19" s="23">
        <v>53.61083700440529</v>
      </c>
      <c r="N19" s="20"/>
      <c r="O19" s="20"/>
      <c r="P19" s="23"/>
      <c r="Q19" s="20"/>
      <c r="R19" s="20"/>
      <c r="S19" s="23"/>
      <c r="T19" s="20"/>
      <c r="U19" s="20"/>
      <c r="V19" s="23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0"/>
      <c r="AJ19" s="20"/>
      <c r="AK19" s="23"/>
      <c r="AL19" s="20"/>
      <c r="AM19" s="20"/>
      <c r="AN19" s="23"/>
      <c r="AO19" s="20"/>
      <c r="AP19" s="20"/>
      <c r="AQ19" s="23"/>
      <c r="AR19" s="20"/>
      <c r="AS19" s="20"/>
      <c r="AT19" s="23"/>
      <c r="AU19" s="20"/>
      <c r="AV19" s="20"/>
      <c r="AW19" s="23"/>
      <c r="AX19" s="20"/>
      <c r="AY19" s="20"/>
      <c r="AZ19" s="23"/>
      <c r="BA19" s="20"/>
      <c r="BB19" s="20"/>
      <c r="BC19" s="23"/>
      <c r="BD19" s="20"/>
      <c r="BE19" s="20"/>
      <c r="BF19" s="23"/>
      <c r="BG19" s="20"/>
      <c r="BH19" s="20"/>
      <c r="BI19" s="23"/>
      <c r="BJ19" s="20"/>
      <c r="BK19" s="20"/>
      <c r="BL19" s="23"/>
      <c r="BM19" s="20"/>
      <c r="BN19" s="20"/>
      <c r="BO19" s="23"/>
      <c r="BP19" s="20"/>
      <c r="BQ19" s="20"/>
      <c r="BR19" s="23"/>
      <c r="BS19" s="20"/>
      <c r="BT19" s="20"/>
      <c r="BU19" s="23"/>
      <c r="BV19" s="20"/>
      <c r="BW19" s="20"/>
      <c r="BX19" s="23"/>
      <c r="BY19" s="20"/>
      <c r="BZ19" s="20"/>
      <c r="CA19" s="23"/>
      <c r="CB19" s="20"/>
      <c r="CC19" s="20"/>
      <c r="CD19" s="23"/>
      <c r="CE19" s="20"/>
      <c r="CF19" s="20"/>
      <c r="CG19" s="23"/>
      <c r="CH19" s="20"/>
      <c r="CI19" s="20"/>
      <c r="CJ19" s="23"/>
      <c r="CK19" s="20"/>
      <c r="CL19" s="20"/>
      <c r="CM19" s="23"/>
      <c r="CN19" s="20"/>
      <c r="CO19" s="20"/>
      <c r="CP19" s="23"/>
    </row>
    <row r="20" spans="1:94" s="43" customFormat="1" ht="15.75" customHeight="1">
      <c r="A20" s="20" t="s">
        <v>79</v>
      </c>
      <c r="B20" s="20">
        <f t="shared" si="64"/>
        <v>227</v>
      </c>
      <c r="C20" s="20">
        <f t="shared" si="65"/>
        <v>105.28156</v>
      </c>
      <c r="D20" s="20">
        <v>46.379541850220264</v>
      </c>
      <c r="E20" s="20"/>
      <c r="F20" s="20"/>
      <c r="G20" s="23"/>
      <c r="H20" s="20"/>
      <c r="I20" s="20"/>
      <c r="J20" s="23"/>
      <c r="K20" s="20">
        <v>227</v>
      </c>
      <c r="L20" s="20">
        <v>105.28156</v>
      </c>
      <c r="M20" s="23">
        <v>46.379541850220264</v>
      </c>
      <c r="N20" s="20"/>
      <c r="O20" s="20"/>
      <c r="P20" s="23"/>
      <c r="Q20" s="20"/>
      <c r="R20" s="20"/>
      <c r="S20" s="23"/>
      <c r="T20" s="20"/>
      <c r="U20" s="20"/>
      <c r="V20" s="23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3"/>
      <c r="AI20" s="20"/>
      <c r="AJ20" s="20"/>
      <c r="AK20" s="23"/>
      <c r="AL20" s="20"/>
      <c r="AM20" s="20"/>
      <c r="AN20" s="23"/>
      <c r="AO20" s="20"/>
      <c r="AP20" s="20"/>
      <c r="AQ20" s="23"/>
      <c r="AR20" s="20"/>
      <c r="AS20" s="20"/>
      <c r="AT20" s="23"/>
      <c r="AU20" s="20"/>
      <c r="AV20" s="20"/>
      <c r="AW20" s="23"/>
      <c r="AX20" s="20"/>
      <c r="AY20" s="20"/>
      <c r="AZ20" s="23"/>
      <c r="BA20" s="20"/>
      <c r="BB20" s="20"/>
      <c r="BC20" s="23"/>
      <c r="BD20" s="20"/>
      <c r="BE20" s="20"/>
      <c r="BF20" s="23"/>
      <c r="BG20" s="20"/>
      <c r="BH20" s="20"/>
      <c r="BI20" s="23"/>
      <c r="BJ20" s="20"/>
      <c r="BK20" s="20"/>
      <c r="BL20" s="23"/>
      <c r="BM20" s="20"/>
      <c r="BN20" s="20"/>
      <c r="BO20" s="23"/>
      <c r="BP20" s="20"/>
      <c r="BQ20" s="20"/>
      <c r="BR20" s="23"/>
      <c r="BS20" s="20"/>
      <c r="BT20" s="20"/>
      <c r="BU20" s="23"/>
      <c r="BV20" s="20"/>
      <c r="BW20" s="20"/>
      <c r="BX20" s="23"/>
      <c r="BY20" s="20"/>
      <c r="BZ20" s="20"/>
      <c r="CA20" s="23"/>
      <c r="CB20" s="20"/>
      <c r="CC20" s="20"/>
      <c r="CD20" s="23"/>
      <c r="CE20" s="20"/>
      <c r="CF20" s="20"/>
      <c r="CG20" s="23"/>
      <c r="CH20" s="20"/>
      <c r="CI20" s="20"/>
      <c r="CJ20" s="23"/>
      <c r="CK20" s="20"/>
      <c r="CL20" s="20"/>
      <c r="CM20" s="23"/>
      <c r="CN20" s="20"/>
      <c r="CO20" s="20"/>
      <c r="CP20" s="23"/>
    </row>
    <row r="21" spans="1:94" s="43" customFormat="1" ht="15.75" customHeight="1">
      <c r="A21" s="20" t="s">
        <v>143</v>
      </c>
      <c r="B21" s="20">
        <f t="shared" si="64"/>
        <v>227</v>
      </c>
      <c r="C21" s="20">
        <f t="shared" si="65"/>
        <v>106.14502</v>
      </c>
      <c r="D21" s="20">
        <v>46.759920704845811</v>
      </c>
      <c r="E21" s="20"/>
      <c r="F21" s="20"/>
      <c r="G21" s="23"/>
      <c r="H21" s="20"/>
      <c r="I21" s="20"/>
      <c r="J21" s="23"/>
      <c r="K21" s="20">
        <v>227</v>
      </c>
      <c r="L21" s="20">
        <v>106.14502</v>
      </c>
      <c r="M21" s="23">
        <v>46.759920704845811</v>
      </c>
      <c r="N21" s="20"/>
      <c r="O21" s="20"/>
      <c r="P21" s="23"/>
      <c r="Q21" s="20"/>
      <c r="R21" s="20"/>
      <c r="S21" s="23"/>
      <c r="T21" s="20"/>
      <c r="U21" s="20"/>
      <c r="V21" s="23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3"/>
      <c r="AI21" s="20"/>
      <c r="AJ21" s="20"/>
      <c r="AK21" s="23"/>
      <c r="AL21" s="20"/>
      <c r="AM21" s="20"/>
      <c r="AN21" s="23"/>
      <c r="AO21" s="20"/>
      <c r="AP21" s="20"/>
      <c r="AQ21" s="23"/>
      <c r="AR21" s="20"/>
      <c r="AS21" s="20"/>
      <c r="AT21" s="23"/>
      <c r="AU21" s="20"/>
      <c r="AV21" s="20"/>
      <c r="AW21" s="23"/>
      <c r="AX21" s="20"/>
      <c r="AY21" s="20"/>
      <c r="AZ21" s="23"/>
      <c r="BA21" s="20"/>
      <c r="BB21" s="20"/>
      <c r="BC21" s="23"/>
      <c r="BD21" s="20"/>
      <c r="BE21" s="20"/>
      <c r="BF21" s="23"/>
      <c r="BG21" s="20"/>
      <c r="BH21" s="20"/>
      <c r="BI21" s="23"/>
      <c r="BJ21" s="20"/>
      <c r="BK21" s="20"/>
      <c r="BL21" s="23"/>
      <c r="BM21" s="20"/>
      <c r="BN21" s="20"/>
      <c r="BO21" s="23"/>
      <c r="BP21" s="20"/>
      <c r="BQ21" s="20"/>
      <c r="BR21" s="23"/>
      <c r="BS21" s="20"/>
      <c r="BT21" s="20"/>
      <c r="BU21" s="23"/>
      <c r="BV21" s="20"/>
      <c r="BW21" s="20"/>
      <c r="BX21" s="23"/>
      <c r="BY21" s="20"/>
      <c r="BZ21" s="20"/>
      <c r="CA21" s="23"/>
      <c r="CB21" s="20"/>
      <c r="CC21" s="20"/>
      <c r="CD21" s="23"/>
      <c r="CE21" s="20"/>
      <c r="CF21" s="20"/>
      <c r="CG21" s="23"/>
      <c r="CH21" s="20"/>
      <c r="CI21" s="20"/>
      <c r="CJ21" s="23"/>
      <c r="CK21" s="20"/>
      <c r="CL21" s="20"/>
      <c r="CM21" s="23"/>
      <c r="CN21" s="20"/>
      <c r="CO21" s="20"/>
      <c r="CP21" s="23"/>
    </row>
    <row r="22" spans="1:94" s="61" customFormat="1" ht="15.75" customHeight="1">
      <c r="A22" s="22" t="s">
        <v>176</v>
      </c>
      <c r="B22" s="22">
        <f>B23+B24</f>
        <v>257871.15430000002</v>
      </c>
      <c r="C22" s="22">
        <f t="shared" ref="C22:BK22" si="66">C23+C24</f>
        <v>161592.22621000002</v>
      </c>
      <c r="D22" s="22">
        <f t="shared" si="1"/>
        <v>62.663940311062547</v>
      </c>
      <c r="E22" s="22">
        <f t="shared" si="66"/>
        <v>946</v>
      </c>
      <c r="F22" s="22">
        <f t="shared" si="66"/>
        <v>579.38162999999997</v>
      </c>
      <c r="G22" s="24">
        <f t="shared" ref="G22" si="67">F22/E22*100</f>
        <v>61.245415433403807</v>
      </c>
      <c r="H22" s="22">
        <f t="shared" si="66"/>
        <v>45.2</v>
      </c>
      <c r="I22" s="22">
        <f t="shared" si="66"/>
        <v>45.2</v>
      </c>
      <c r="J22" s="24">
        <f t="shared" ref="J22" si="68">I22/H22*100</f>
        <v>100</v>
      </c>
      <c r="K22" s="22">
        <f t="shared" si="66"/>
        <v>1807.6000000000004</v>
      </c>
      <c r="L22" s="22">
        <f t="shared" si="66"/>
        <v>833.58571000000006</v>
      </c>
      <c r="M22" s="24">
        <f t="shared" si="4"/>
        <v>46.115606882053548</v>
      </c>
      <c r="N22" s="22">
        <f t="shared" si="66"/>
        <v>175284.6</v>
      </c>
      <c r="O22" s="22">
        <f t="shared" si="66"/>
        <v>116208.27800000001</v>
      </c>
      <c r="P22" s="24">
        <f t="shared" ref="P22" si="69">O22/N22*100</f>
        <v>66.296912563910354</v>
      </c>
      <c r="Q22" s="22">
        <f t="shared" si="66"/>
        <v>15126.4</v>
      </c>
      <c r="R22" s="22">
        <f t="shared" si="66"/>
        <v>9434.5319999999992</v>
      </c>
      <c r="S22" s="24">
        <f t="shared" ref="S22" si="70">R22/Q22*100</f>
        <v>62.37129786333827</v>
      </c>
      <c r="T22" s="22">
        <f t="shared" si="66"/>
        <v>5.0999999999999996</v>
      </c>
      <c r="U22" s="22">
        <f t="shared" si="66"/>
        <v>0</v>
      </c>
      <c r="V22" s="24">
        <f t="shared" ref="V22:V23" si="71">U22/T22*100</f>
        <v>0</v>
      </c>
      <c r="W22" s="22">
        <f t="shared" si="66"/>
        <v>133.9</v>
      </c>
      <c r="X22" s="22">
        <f t="shared" si="66"/>
        <v>85.208879999999994</v>
      </c>
      <c r="Y22" s="22">
        <f t="shared" ref="Y22" si="72">X22/W22*100</f>
        <v>63.636206123973103</v>
      </c>
      <c r="Z22" s="22">
        <f t="shared" si="66"/>
        <v>16845.8</v>
      </c>
      <c r="AA22" s="22">
        <f t="shared" si="66"/>
        <v>11369.6</v>
      </c>
      <c r="AB22" s="22">
        <f t="shared" ref="AB22" si="73">AA22/Z22*100</f>
        <v>67.492193899963198</v>
      </c>
      <c r="AC22" s="22">
        <f t="shared" si="66"/>
        <v>5185</v>
      </c>
      <c r="AD22" s="22">
        <f t="shared" si="66"/>
        <v>3586.4</v>
      </c>
      <c r="AE22" s="22">
        <f t="shared" ref="AE22:AE23" si="74">AD22/AC22*100</f>
        <v>69.168756027000967</v>
      </c>
      <c r="AF22" s="22">
        <f t="shared" si="66"/>
        <v>6566.47</v>
      </c>
      <c r="AG22" s="22">
        <f t="shared" si="66"/>
        <v>4509.6234299999996</v>
      </c>
      <c r="AH22" s="24">
        <f t="shared" ref="AH22:AH23" si="75">AG22/AF22*100</f>
        <v>68.676525286797911</v>
      </c>
      <c r="AI22" s="22">
        <f t="shared" si="66"/>
        <v>52.8</v>
      </c>
      <c r="AJ22" s="22">
        <f t="shared" si="66"/>
        <v>22.249210000000001</v>
      </c>
      <c r="AK22" s="24">
        <f t="shared" ref="AK22" si="76">AJ22/AI22*100</f>
        <v>42.138655303030312</v>
      </c>
      <c r="AL22" s="22">
        <f t="shared" si="66"/>
        <v>0</v>
      </c>
      <c r="AM22" s="22">
        <f t="shared" si="66"/>
        <v>0</v>
      </c>
      <c r="AN22" s="24"/>
      <c r="AO22" s="22">
        <f t="shared" si="66"/>
        <v>396</v>
      </c>
      <c r="AP22" s="22">
        <f t="shared" si="66"/>
        <v>181.32481000000001</v>
      </c>
      <c r="AQ22" s="24">
        <f t="shared" ref="AQ22" si="77">AP22/AO22*100</f>
        <v>45.789093434343435</v>
      </c>
      <c r="AR22" s="22">
        <f t="shared" si="66"/>
        <v>3</v>
      </c>
      <c r="AS22" s="22">
        <f t="shared" si="66"/>
        <v>1.1335</v>
      </c>
      <c r="AT22" s="24">
        <f t="shared" ref="AT22:AT23" si="78">AS22/AR22*100</f>
        <v>37.783333333333331</v>
      </c>
      <c r="AU22" s="22">
        <f t="shared" si="66"/>
        <v>716.7</v>
      </c>
      <c r="AV22" s="22">
        <f t="shared" si="66"/>
        <v>0</v>
      </c>
      <c r="AW22" s="24">
        <f t="shared" ref="AW22:AW23" si="79">AV22/AU22*100</f>
        <v>0</v>
      </c>
      <c r="AX22" s="22">
        <f t="shared" si="66"/>
        <v>366</v>
      </c>
      <c r="AY22" s="22">
        <f t="shared" si="66"/>
        <v>194.59779</v>
      </c>
      <c r="AZ22" s="24">
        <f t="shared" ref="AZ22" si="80">AY22/AX22*100</f>
        <v>53.168795081967211</v>
      </c>
      <c r="BA22" s="22">
        <f t="shared" si="66"/>
        <v>39</v>
      </c>
      <c r="BB22" s="22">
        <f t="shared" si="66"/>
        <v>0</v>
      </c>
      <c r="BC22" s="24">
        <f t="shared" ref="BC22:BC23" si="81">BB22/BA22*100</f>
        <v>0</v>
      </c>
      <c r="BD22" s="22">
        <f t="shared" si="66"/>
        <v>0</v>
      </c>
      <c r="BE22" s="22">
        <f t="shared" si="66"/>
        <v>0</v>
      </c>
      <c r="BF22" s="23"/>
      <c r="BG22" s="22">
        <f t="shared" si="66"/>
        <v>286.7</v>
      </c>
      <c r="BH22" s="22">
        <f t="shared" si="66"/>
        <v>168.858</v>
      </c>
      <c r="BI22" s="24">
        <f t="shared" ref="BI22:BI23" si="82">BH22/BG22*100</f>
        <v>58.897104987792126</v>
      </c>
      <c r="BJ22" s="22">
        <f t="shared" si="66"/>
        <v>0</v>
      </c>
      <c r="BK22" s="22">
        <f t="shared" si="66"/>
        <v>0</v>
      </c>
      <c r="BL22" s="24"/>
      <c r="BM22" s="22">
        <f t="shared" ref="BM22:CF22" si="83">BM23+BM24</f>
        <v>12678.8</v>
      </c>
      <c r="BN22" s="22">
        <f t="shared" si="83"/>
        <v>6056.5980300000001</v>
      </c>
      <c r="BO22" s="24">
        <f t="shared" ref="BO22" si="84">BN22/BM22*100</f>
        <v>47.769489462725183</v>
      </c>
      <c r="BP22" s="22">
        <f t="shared" si="83"/>
        <v>0</v>
      </c>
      <c r="BQ22" s="22">
        <f t="shared" si="83"/>
        <v>0</v>
      </c>
      <c r="BR22" s="24"/>
      <c r="BS22" s="22">
        <f t="shared" si="83"/>
        <v>0</v>
      </c>
      <c r="BT22" s="22">
        <f t="shared" si="83"/>
        <v>0</v>
      </c>
      <c r="BU22" s="23"/>
      <c r="BV22" s="22">
        <f t="shared" si="83"/>
        <v>7914.5550000000003</v>
      </c>
      <c r="BW22" s="22">
        <f t="shared" si="83"/>
        <v>0</v>
      </c>
      <c r="BX22" s="24">
        <f t="shared" ref="BX22:BX23" si="85">BW22/BV22*100</f>
        <v>0</v>
      </c>
      <c r="BY22" s="22">
        <f t="shared" si="83"/>
        <v>1153.7460000000001</v>
      </c>
      <c r="BZ22" s="22">
        <f t="shared" si="83"/>
        <v>1153.7460000000001</v>
      </c>
      <c r="CA22" s="24">
        <f t="shared" ref="CA22:CA23" si="86">BZ22/BY22*100</f>
        <v>100</v>
      </c>
      <c r="CB22" s="22">
        <f t="shared" si="83"/>
        <v>1142.2085400000001</v>
      </c>
      <c r="CC22" s="22">
        <f t="shared" si="83"/>
        <v>1142.2085400000001</v>
      </c>
      <c r="CD22" s="24">
        <f t="shared" ref="CD22:CD23" si="87">CC22/CB22*100</f>
        <v>100</v>
      </c>
      <c r="CE22" s="22">
        <f t="shared" si="83"/>
        <v>11.537459999999999</v>
      </c>
      <c r="CF22" s="22">
        <f t="shared" si="83"/>
        <v>11.537459999999999</v>
      </c>
      <c r="CG22" s="24">
        <f t="shared" ref="CG22:CG23" si="88">CF22/CE22*100</f>
        <v>100</v>
      </c>
      <c r="CH22" s="22">
        <f t="shared" ref="CH22:CI22" si="89">CH23+CH24</f>
        <v>15.14</v>
      </c>
      <c r="CI22" s="22">
        <f t="shared" si="89"/>
        <v>0</v>
      </c>
      <c r="CJ22" s="24">
        <f t="shared" ref="CJ22:CJ23" si="90">CI22/CH22*100</f>
        <v>0</v>
      </c>
      <c r="CK22" s="22">
        <f t="shared" ref="CK22:CL22" si="91">CK23+CK24</f>
        <v>12030.5</v>
      </c>
      <c r="CL22" s="22">
        <f t="shared" si="91"/>
        <v>6889.7659199999998</v>
      </c>
      <c r="CM22" s="24">
        <f t="shared" ref="CM22:CM23" si="92">CL22/CK22*100</f>
        <v>57.269156892897222</v>
      </c>
      <c r="CN22" s="22">
        <f t="shared" ref="CN22:CO22" si="93">CN23+CN24</f>
        <v>272.14330000000001</v>
      </c>
      <c r="CO22" s="22">
        <f t="shared" si="93"/>
        <v>272.14330000000001</v>
      </c>
      <c r="CP22" s="24">
        <f t="shared" ref="CP22:CP23" si="94">CO22/CN22*100</f>
        <v>100</v>
      </c>
    </row>
    <row r="23" spans="1:94" s="43" customFormat="1" ht="15.75" customHeight="1">
      <c r="A23" s="20" t="s">
        <v>162</v>
      </c>
      <c r="B23" s="20">
        <f>E23+H23+K23+N23+Q23+T23+W23+Z23+AC23+AF23+AI23+AL23+AO23+AR23+AU23+AX23+BA23+BD23+BG23+BJ23+BM23+BP23+BS23+BV23+BY23+CH23+CK23+CN23</f>
        <v>256063.55430000002</v>
      </c>
      <c r="C23" s="20">
        <f>F23+I23+L23+O23+R23+U23+X23+AA23+AD23+AG23+AJ23+AM23+AP23+AS23+AV23+AY23+BB23+BE23+BH23+BK23+BN23+BQ23+BT23+BW23+BZ23+CI23+CL23+CO23</f>
        <v>160758.64050000001</v>
      </c>
      <c r="D23" s="20">
        <f t="shared" si="1"/>
        <v>62.78075805807871</v>
      </c>
      <c r="E23" s="20">
        <v>946</v>
      </c>
      <c r="F23" s="20">
        <v>579.38162999999997</v>
      </c>
      <c r="G23" s="23">
        <f>F23/E23*100</f>
        <v>61.245415433403807</v>
      </c>
      <c r="H23" s="20">
        <v>45.2</v>
      </c>
      <c r="I23" s="20">
        <v>45.2</v>
      </c>
      <c r="J23" s="23">
        <f>I23/H23*100</f>
        <v>100</v>
      </c>
      <c r="K23" s="20"/>
      <c r="L23" s="20"/>
      <c r="M23" s="24"/>
      <c r="N23" s="20">
        <v>175284.6</v>
      </c>
      <c r="O23" s="20">
        <v>116208.27800000001</v>
      </c>
      <c r="P23" s="23">
        <f>O23/N23*100</f>
        <v>66.296912563910354</v>
      </c>
      <c r="Q23" s="20">
        <v>15126.4</v>
      </c>
      <c r="R23" s="20">
        <v>9434.5319999999992</v>
      </c>
      <c r="S23" s="23">
        <f>R23/Q23*100</f>
        <v>62.37129786333827</v>
      </c>
      <c r="T23" s="20">
        <v>5.0999999999999996</v>
      </c>
      <c r="U23" s="20">
        <v>0</v>
      </c>
      <c r="V23" s="23">
        <f t="shared" si="71"/>
        <v>0</v>
      </c>
      <c r="W23" s="20">
        <v>133.9</v>
      </c>
      <c r="X23" s="20">
        <v>85.208879999999994</v>
      </c>
      <c r="Y23" s="20">
        <f>X23/W23*100</f>
        <v>63.636206123973103</v>
      </c>
      <c r="Z23" s="20">
        <v>16845.8</v>
      </c>
      <c r="AA23" s="20">
        <v>11369.6</v>
      </c>
      <c r="AB23" s="20">
        <f>AA23/Z23*100</f>
        <v>67.492193899963198</v>
      </c>
      <c r="AC23" s="20">
        <v>5185</v>
      </c>
      <c r="AD23" s="20">
        <v>3586.4</v>
      </c>
      <c r="AE23" s="23">
        <f t="shared" si="74"/>
        <v>69.168756027000967</v>
      </c>
      <c r="AF23" s="20">
        <v>6566.47</v>
      </c>
      <c r="AG23" s="20">
        <v>4509.6234299999996</v>
      </c>
      <c r="AH23" s="23">
        <f t="shared" si="75"/>
        <v>68.676525286797911</v>
      </c>
      <c r="AI23" s="20">
        <v>52.8</v>
      </c>
      <c r="AJ23" s="20">
        <v>22.249210000000001</v>
      </c>
      <c r="AK23" s="23">
        <f>AJ23/AI23*100</f>
        <v>42.138655303030312</v>
      </c>
      <c r="AL23" s="20"/>
      <c r="AM23" s="20"/>
      <c r="AN23" s="23"/>
      <c r="AO23" s="20">
        <v>396</v>
      </c>
      <c r="AP23" s="20">
        <v>181.32481000000001</v>
      </c>
      <c r="AQ23" s="23">
        <f>AP23/AO23*100</f>
        <v>45.789093434343435</v>
      </c>
      <c r="AR23" s="20">
        <v>3</v>
      </c>
      <c r="AS23" s="20">
        <v>1.1335</v>
      </c>
      <c r="AT23" s="23">
        <f t="shared" si="78"/>
        <v>37.783333333333331</v>
      </c>
      <c r="AU23" s="20">
        <v>716.7</v>
      </c>
      <c r="AV23" s="20">
        <v>0</v>
      </c>
      <c r="AW23" s="23">
        <f t="shared" si="79"/>
        <v>0</v>
      </c>
      <c r="AX23" s="20">
        <v>366</v>
      </c>
      <c r="AY23" s="20">
        <v>194.59779</v>
      </c>
      <c r="AZ23" s="23">
        <v>65.222279999999998</v>
      </c>
      <c r="BA23" s="20">
        <v>39</v>
      </c>
      <c r="BB23" s="20">
        <v>0</v>
      </c>
      <c r="BC23" s="23">
        <f t="shared" si="81"/>
        <v>0</v>
      </c>
      <c r="BD23" s="20"/>
      <c r="BE23" s="20"/>
      <c r="BF23" s="23"/>
      <c r="BG23" s="20">
        <v>286.7</v>
      </c>
      <c r="BH23" s="20">
        <v>168.858</v>
      </c>
      <c r="BI23" s="23">
        <f t="shared" si="82"/>
        <v>58.897104987792126</v>
      </c>
      <c r="BJ23" s="20"/>
      <c r="BK23" s="20"/>
      <c r="BL23" s="23"/>
      <c r="BM23" s="20">
        <v>12678.8</v>
      </c>
      <c r="BN23" s="20">
        <v>6056.5980300000001</v>
      </c>
      <c r="BO23" s="23">
        <f>BN23/BM23*100</f>
        <v>47.769489462725183</v>
      </c>
      <c r="BP23" s="20"/>
      <c r="BQ23" s="20"/>
      <c r="BR23" s="23"/>
      <c r="BS23" s="20"/>
      <c r="BT23" s="20"/>
      <c r="BU23" s="23"/>
      <c r="BV23" s="20">
        <v>7914.5550000000003</v>
      </c>
      <c r="BW23" s="20">
        <v>0</v>
      </c>
      <c r="BX23" s="23">
        <f t="shared" si="85"/>
        <v>0</v>
      </c>
      <c r="BY23" s="20">
        <f>CB23+CE23</f>
        <v>1153.7460000000001</v>
      </c>
      <c r="BZ23" s="20">
        <f>CC23+CF23</f>
        <v>1153.7460000000001</v>
      </c>
      <c r="CA23" s="23">
        <f t="shared" si="86"/>
        <v>100</v>
      </c>
      <c r="CB23" s="20">
        <v>1142.2085400000001</v>
      </c>
      <c r="CC23" s="20">
        <v>1142.2085400000001</v>
      </c>
      <c r="CD23" s="23">
        <f t="shared" si="87"/>
        <v>100</v>
      </c>
      <c r="CE23" s="20">
        <v>11.537459999999999</v>
      </c>
      <c r="CF23" s="20">
        <v>11.537459999999999</v>
      </c>
      <c r="CG23" s="23">
        <f t="shared" si="88"/>
        <v>100</v>
      </c>
      <c r="CH23" s="20">
        <v>15.14</v>
      </c>
      <c r="CI23" s="20">
        <v>0</v>
      </c>
      <c r="CJ23" s="23">
        <f t="shared" si="90"/>
        <v>0</v>
      </c>
      <c r="CK23" s="20">
        <v>12030.5</v>
      </c>
      <c r="CL23" s="20">
        <v>6889.7659199999998</v>
      </c>
      <c r="CM23" s="23">
        <f t="shared" si="92"/>
        <v>57.269156892897222</v>
      </c>
      <c r="CN23" s="20">
        <v>272.14330000000001</v>
      </c>
      <c r="CO23" s="20">
        <v>272.14330000000001</v>
      </c>
      <c r="CP23" s="23">
        <f t="shared" si="94"/>
        <v>100</v>
      </c>
    </row>
    <row r="24" spans="1:94" s="61" customFormat="1" ht="15.75" customHeight="1">
      <c r="A24" s="22" t="s">
        <v>192</v>
      </c>
      <c r="B24" s="22">
        <f>SUM(B25:B34)</f>
        <v>1807.6000000000004</v>
      </c>
      <c r="C24" s="22">
        <f t="shared" ref="C24" si="95">SUM(C25:C34)</f>
        <v>833.58571000000006</v>
      </c>
      <c r="D24" s="22">
        <f t="shared" si="1"/>
        <v>46.115606882053548</v>
      </c>
      <c r="E24" s="22">
        <f t="shared" ref="E24:BK24" si="96">SUM(E25:E34)</f>
        <v>0</v>
      </c>
      <c r="F24" s="22">
        <f t="shared" si="96"/>
        <v>0</v>
      </c>
      <c r="G24" s="24"/>
      <c r="H24" s="22">
        <f t="shared" si="96"/>
        <v>0</v>
      </c>
      <c r="I24" s="22">
        <f t="shared" si="96"/>
        <v>0</v>
      </c>
      <c r="J24" s="24"/>
      <c r="K24" s="22">
        <f t="shared" si="96"/>
        <v>1807.6000000000004</v>
      </c>
      <c r="L24" s="22">
        <f t="shared" si="96"/>
        <v>833.58571000000006</v>
      </c>
      <c r="M24" s="24">
        <f t="shared" ref="M24" si="97">L24/K24*100</f>
        <v>46.115606882053548</v>
      </c>
      <c r="N24" s="22">
        <f t="shared" si="96"/>
        <v>0</v>
      </c>
      <c r="O24" s="22">
        <f t="shared" si="96"/>
        <v>0</v>
      </c>
      <c r="P24" s="24"/>
      <c r="Q24" s="22">
        <f t="shared" si="96"/>
        <v>0</v>
      </c>
      <c r="R24" s="22">
        <f t="shared" si="96"/>
        <v>0</v>
      </c>
      <c r="S24" s="24"/>
      <c r="T24" s="22">
        <f t="shared" si="96"/>
        <v>0</v>
      </c>
      <c r="U24" s="22">
        <f t="shared" si="96"/>
        <v>0</v>
      </c>
      <c r="V24" s="24"/>
      <c r="W24" s="22">
        <f t="shared" si="96"/>
        <v>0</v>
      </c>
      <c r="X24" s="22">
        <f t="shared" si="96"/>
        <v>0</v>
      </c>
      <c r="Y24" s="22"/>
      <c r="Z24" s="22">
        <f t="shared" si="96"/>
        <v>0</v>
      </c>
      <c r="AA24" s="22">
        <f t="shared" si="96"/>
        <v>0</v>
      </c>
      <c r="AB24" s="22"/>
      <c r="AC24" s="22">
        <f t="shared" si="96"/>
        <v>0</v>
      </c>
      <c r="AD24" s="22">
        <f t="shared" si="96"/>
        <v>0</v>
      </c>
      <c r="AE24" s="22"/>
      <c r="AF24" s="22">
        <f t="shared" si="96"/>
        <v>0</v>
      </c>
      <c r="AG24" s="22">
        <f t="shared" si="96"/>
        <v>0</v>
      </c>
      <c r="AH24" s="24"/>
      <c r="AI24" s="22">
        <f t="shared" si="96"/>
        <v>0</v>
      </c>
      <c r="AJ24" s="22">
        <f t="shared" si="96"/>
        <v>0</v>
      </c>
      <c r="AK24" s="24"/>
      <c r="AL24" s="22">
        <f t="shared" si="96"/>
        <v>0</v>
      </c>
      <c r="AM24" s="22">
        <f t="shared" si="96"/>
        <v>0</v>
      </c>
      <c r="AN24" s="24"/>
      <c r="AO24" s="22">
        <f t="shared" si="96"/>
        <v>0</v>
      </c>
      <c r="AP24" s="22">
        <f t="shared" si="96"/>
        <v>0</v>
      </c>
      <c r="AQ24" s="24"/>
      <c r="AR24" s="22">
        <f t="shared" si="96"/>
        <v>0</v>
      </c>
      <c r="AS24" s="22">
        <f t="shared" si="96"/>
        <v>0</v>
      </c>
      <c r="AT24" s="24"/>
      <c r="AU24" s="22">
        <f t="shared" si="96"/>
        <v>0</v>
      </c>
      <c r="AV24" s="22">
        <f t="shared" si="96"/>
        <v>0</v>
      </c>
      <c r="AW24" s="24"/>
      <c r="AX24" s="22">
        <f t="shared" si="96"/>
        <v>0</v>
      </c>
      <c r="AY24" s="22">
        <f t="shared" si="96"/>
        <v>0</v>
      </c>
      <c r="AZ24" s="24"/>
      <c r="BA24" s="22">
        <f t="shared" si="96"/>
        <v>0</v>
      </c>
      <c r="BB24" s="22">
        <f t="shared" si="96"/>
        <v>0</v>
      </c>
      <c r="BC24" s="24"/>
      <c r="BD24" s="22">
        <f t="shared" si="96"/>
        <v>0</v>
      </c>
      <c r="BE24" s="22">
        <f t="shared" si="96"/>
        <v>0</v>
      </c>
      <c r="BF24" s="23"/>
      <c r="BG24" s="22">
        <f t="shared" si="96"/>
        <v>0</v>
      </c>
      <c r="BH24" s="22">
        <f t="shared" si="96"/>
        <v>0</v>
      </c>
      <c r="BI24" s="24"/>
      <c r="BJ24" s="22">
        <f t="shared" si="96"/>
        <v>0</v>
      </c>
      <c r="BK24" s="22">
        <f t="shared" si="96"/>
        <v>0</v>
      </c>
      <c r="BL24" s="23"/>
      <c r="BM24" s="22">
        <f t="shared" ref="BM24:CF24" si="98">SUM(BM25:BM34)</f>
        <v>0</v>
      </c>
      <c r="BN24" s="22">
        <f t="shared" si="98"/>
        <v>0</v>
      </c>
      <c r="BO24" s="24"/>
      <c r="BP24" s="22">
        <f t="shared" si="98"/>
        <v>0</v>
      </c>
      <c r="BQ24" s="22">
        <f t="shared" si="98"/>
        <v>0</v>
      </c>
      <c r="BR24" s="24"/>
      <c r="BS24" s="22">
        <f t="shared" si="98"/>
        <v>0</v>
      </c>
      <c r="BT24" s="22">
        <f t="shared" si="98"/>
        <v>0</v>
      </c>
      <c r="BU24" s="23"/>
      <c r="BV24" s="22">
        <f t="shared" si="98"/>
        <v>0</v>
      </c>
      <c r="BW24" s="22">
        <f t="shared" si="98"/>
        <v>0</v>
      </c>
      <c r="BX24" s="23"/>
      <c r="BY24" s="22">
        <f t="shared" si="98"/>
        <v>0</v>
      </c>
      <c r="BZ24" s="22">
        <f t="shared" si="98"/>
        <v>0</v>
      </c>
      <c r="CA24" s="24"/>
      <c r="CB24" s="22">
        <f t="shared" si="98"/>
        <v>0</v>
      </c>
      <c r="CC24" s="22">
        <f t="shared" si="98"/>
        <v>0</v>
      </c>
      <c r="CD24" s="23"/>
      <c r="CE24" s="22">
        <f t="shared" si="98"/>
        <v>0</v>
      </c>
      <c r="CF24" s="22">
        <f t="shared" si="98"/>
        <v>0</v>
      </c>
      <c r="CG24" s="23"/>
      <c r="CH24" s="22">
        <f t="shared" ref="CH24:CI24" si="99">SUM(CH25:CH34)</f>
        <v>0</v>
      </c>
      <c r="CI24" s="22">
        <f t="shared" si="99"/>
        <v>0</v>
      </c>
      <c r="CJ24" s="24"/>
      <c r="CK24" s="22">
        <f t="shared" ref="CK24:CL24" si="100">SUM(CK25:CK34)</f>
        <v>0</v>
      </c>
      <c r="CL24" s="22">
        <f t="shared" si="100"/>
        <v>0</v>
      </c>
      <c r="CM24" s="23"/>
      <c r="CN24" s="22">
        <f t="shared" ref="CN24:CO24" si="101">SUM(CN25:CN34)</f>
        <v>0</v>
      </c>
      <c r="CO24" s="22">
        <f t="shared" si="101"/>
        <v>0</v>
      </c>
      <c r="CP24" s="24"/>
    </row>
    <row r="25" spans="1:94" s="43" customFormat="1" ht="15.75" customHeight="1">
      <c r="A25" s="20" t="s">
        <v>82</v>
      </c>
      <c r="B25" s="20">
        <f t="shared" ref="B25:B34" si="102">E25+H25+K25+N25+Q25+T25+W25+Z25+AC25+AF25+AI25+AL25+AO25+AR25+AU25+AX25+BA25+BD25+BG25+BJ25+BM25+BP25+BS25+BV25+BY25+CH25+CK25+CN25</f>
        <v>111.4</v>
      </c>
      <c r="C25" s="20">
        <f t="shared" ref="C25:C34" si="103">F25+I25+L25+O25+R25+U25+X25+AA25+AD25+AG25+AJ25+AM25+AP25+AS25+AV25+AY25+BB25+BE25+BH25+BK25+BN25+BQ25+BT25+BW25+BZ25+CI25+CL25+CO25</f>
        <v>39.467829999999999</v>
      </c>
      <c r="D25" s="20">
        <f t="shared" si="1"/>
        <v>35.428931777378814</v>
      </c>
      <c r="E25" s="20"/>
      <c r="F25" s="20"/>
      <c r="G25" s="23"/>
      <c r="H25" s="20"/>
      <c r="I25" s="20"/>
      <c r="J25" s="23"/>
      <c r="K25" s="20">
        <v>111.4</v>
      </c>
      <c r="L25" s="20">
        <v>39.467829999999999</v>
      </c>
      <c r="M25" s="23">
        <f>L25/K25*100</f>
        <v>35.428931777378814</v>
      </c>
      <c r="N25" s="20"/>
      <c r="O25" s="20"/>
      <c r="P25" s="23"/>
      <c r="Q25" s="20"/>
      <c r="R25" s="20"/>
      <c r="S25" s="23"/>
      <c r="T25" s="20"/>
      <c r="U25" s="20"/>
      <c r="V25" s="23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3"/>
      <c r="AI25" s="20"/>
      <c r="AJ25" s="20"/>
      <c r="AK25" s="23"/>
      <c r="AL25" s="20"/>
      <c r="AM25" s="20"/>
      <c r="AN25" s="23"/>
      <c r="AO25" s="20"/>
      <c r="AP25" s="20"/>
      <c r="AQ25" s="23"/>
      <c r="AR25" s="20"/>
      <c r="AS25" s="20"/>
      <c r="AT25" s="23"/>
      <c r="AU25" s="20"/>
      <c r="AV25" s="20"/>
      <c r="AW25" s="23"/>
      <c r="AX25" s="20"/>
      <c r="AY25" s="20"/>
      <c r="AZ25" s="23"/>
      <c r="BA25" s="20"/>
      <c r="BB25" s="20"/>
      <c r="BC25" s="23"/>
      <c r="BD25" s="20"/>
      <c r="BE25" s="20"/>
      <c r="BF25" s="23"/>
      <c r="BG25" s="20"/>
      <c r="BH25" s="20"/>
      <c r="BI25" s="23"/>
      <c r="BJ25" s="20"/>
      <c r="BK25" s="20"/>
      <c r="BL25" s="23"/>
      <c r="BM25" s="20"/>
      <c r="BN25" s="20"/>
      <c r="BO25" s="23"/>
      <c r="BP25" s="20"/>
      <c r="BQ25" s="20"/>
      <c r="BR25" s="23"/>
      <c r="BS25" s="20"/>
      <c r="BT25" s="20"/>
      <c r="BU25" s="23"/>
      <c r="BV25" s="20"/>
      <c r="BW25" s="20"/>
      <c r="BX25" s="23"/>
      <c r="BY25" s="20"/>
      <c r="BZ25" s="20"/>
      <c r="CA25" s="23"/>
      <c r="CB25" s="20"/>
      <c r="CC25" s="20"/>
      <c r="CD25" s="23"/>
      <c r="CE25" s="20"/>
      <c r="CF25" s="20"/>
      <c r="CG25" s="23"/>
      <c r="CH25" s="20"/>
      <c r="CI25" s="20"/>
      <c r="CJ25" s="23"/>
      <c r="CK25" s="20"/>
      <c r="CL25" s="20"/>
      <c r="CM25" s="23"/>
      <c r="CN25" s="20"/>
      <c r="CO25" s="20"/>
      <c r="CP25" s="23"/>
    </row>
    <row r="26" spans="1:94" s="43" customFormat="1" ht="15.75" customHeight="1">
      <c r="A26" s="20" t="s">
        <v>62</v>
      </c>
      <c r="B26" s="20">
        <f t="shared" si="102"/>
        <v>227</v>
      </c>
      <c r="C26" s="20">
        <f t="shared" si="103"/>
        <v>100.15308</v>
      </c>
      <c r="D26" s="20">
        <f t="shared" si="1"/>
        <v>44.120299559471363</v>
      </c>
      <c r="E26" s="20"/>
      <c r="F26" s="20"/>
      <c r="G26" s="23"/>
      <c r="H26" s="20"/>
      <c r="I26" s="20"/>
      <c r="J26" s="23"/>
      <c r="K26" s="20">
        <v>227</v>
      </c>
      <c r="L26" s="20">
        <v>100.15308</v>
      </c>
      <c r="M26" s="23">
        <f t="shared" ref="M26:M34" si="104">L26/K26*100</f>
        <v>44.120299559471363</v>
      </c>
      <c r="N26" s="20"/>
      <c r="O26" s="20"/>
      <c r="P26" s="23"/>
      <c r="Q26" s="20"/>
      <c r="R26" s="20"/>
      <c r="S26" s="23"/>
      <c r="T26" s="20"/>
      <c r="U26" s="20"/>
      <c r="V26" s="23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3"/>
      <c r="AI26" s="20"/>
      <c r="AJ26" s="20"/>
      <c r="AK26" s="23"/>
      <c r="AL26" s="20"/>
      <c r="AM26" s="20"/>
      <c r="AN26" s="23"/>
      <c r="AO26" s="20"/>
      <c r="AP26" s="20"/>
      <c r="AQ26" s="23"/>
      <c r="AR26" s="20"/>
      <c r="AS26" s="20"/>
      <c r="AT26" s="23"/>
      <c r="AU26" s="20"/>
      <c r="AV26" s="20"/>
      <c r="AW26" s="23"/>
      <c r="AX26" s="20"/>
      <c r="AY26" s="20"/>
      <c r="AZ26" s="23"/>
      <c r="BA26" s="20"/>
      <c r="BB26" s="20"/>
      <c r="BC26" s="23"/>
      <c r="BD26" s="20"/>
      <c r="BE26" s="20"/>
      <c r="BF26" s="23"/>
      <c r="BG26" s="20"/>
      <c r="BH26" s="20"/>
      <c r="BI26" s="23"/>
      <c r="BJ26" s="20"/>
      <c r="BK26" s="20"/>
      <c r="BL26" s="23"/>
      <c r="BM26" s="20"/>
      <c r="BN26" s="20"/>
      <c r="BO26" s="23"/>
      <c r="BP26" s="20"/>
      <c r="BQ26" s="20"/>
      <c r="BR26" s="23"/>
      <c r="BS26" s="20"/>
      <c r="BT26" s="20"/>
      <c r="BU26" s="23"/>
      <c r="BV26" s="20"/>
      <c r="BW26" s="20"/>
      <c r="BX26" s="23"/>
      <c r="BY26" s="20"/>
      <c r="BZ26" s="20"/>
      <c r="CA26" s="23"/>
      <c r="CB26" s="20"/>
      <c r="CC26" s="20"/>
      <c r="CD26" s="23"/>
      <c r="CE26" s="20"/>
      <c r="CF26" s="20"/>
      <c r="CG26" s="23"/>
      <c r="CH26" s="20"/>
      <c r="CI26" s="20"/>
      <c r="CJ26" s="23"/>
      <c r="CK26" s="20"/>
      <c r="CL26" s="20"/>
      <c r="CM26" s="23"/>
      <c r="CN26" s="20"/>
      <c r="CO26" s="20"/>
      <c r="CP26" s="23"/>
    </row>
    <row r="27" spans="1:94" s="43" customFormat="1" ht="15.75" customHeight="1">
      <c r="A27" s="20" t="s">
        <v>127</v>
      </c>
      <c r="B27" s="20">
        <f t="shared" si="102"/>
        <v>227</v>
      </c>
      <c r="C27" s="20">
        <f t="shared" si="103"/>
        <v>122.2627</v>
      </c>
      <c r="D27" s="20">
        <f t="shared" si="1"/>
        <v>53.860220264317185</v>
      </c>
      <c r="E27" s="20"/>
      <c r="F27" s="20"/>
      <c r="G27" s="23"/>
      <c r="H27" s="20"/>
      <c r="I27" s="20"/>
      <c r="J27" s="23"/>
      <c r="K27" s="20">
        <v>227</v>
      </c>
      <c r="L27" s="20">
        <v>122.2627</v>
      </c>
      <c r="M27" s="23">
        <f t="shared" si="104"/>
        <v>53.860220264317185</v>
      </c>
      <c r="N27" s="20"/>
      <c r="O27" s="20"/>
      <c r="P27" s="23"/>
      <c r="Q27" s="20"/>
      <c r="R27" s="20"/>
      <c r="S27" s="23"/>
      <c r="T27" s="20"/>
      <c r="U27" s="20"/>
      <c r="V27" s="23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3"/>
      <c r="AI27" s="20"/>
      <c r="AJ27" s="20"/>
      <c r="AK27" s="23"/>
      <c r="AL27" s="20"/>
      <c r="AM27" s="20"/>
      <c r="AN27" s="23"/>
      <c r="AO27" s="20"/>
      <c r="AP27" s="20"/>
      <c r="AQ27" s="23"/>
      <c r="AR27" s="20"/>
      <c r="AS27" s="20"/>
      <c r="AT27" s="23"/>
      <c r="AU27" s="20"/>
      <c r="AV27" s="20"/>
      <c r="AW27" s="23"/>
      <c r="AX27" s="20"/>
      <c r="AY27" s="20"/>
      <c r="AZ27" s="23"/>
      <c r="BA27" s="20"/>
      <c r="BB27" s="20"/>
      <c r="BC27" s="23"/>
      <c r="BD27" s="20"/>
      <c r="BE27" s="20"/>
      <c r="BF27" s="23"/>
      <c r="BG27" s="20"/>
      <c r="BH27" s="20"/>
      <c r="BI27" s="23"/>
      <c r="BJ27" s="20"/>
      <c r="BK27" s="20"/>
      <c r="BL27" s="23"/>
      <c r="BM27" s="20"/>
      <c r="BN27" s="20"/>
      <c r="BO27" s="23"/>
      <c r="BP27" s="20"/>
      <c r="BQ27" s="20"/>
      <c r="BR27" s="23"/>
      <c r="BS27" s="20"/>
      <c r="BT27" s="20"/>
      <c r="BU27" s="23"/>
      <c r="BV27" s="20"/>
      <c r="BW27" s="20"/>
      <c r="BX27" s="23"/>
      <c r="BY27" s="20"/>
      <c r="BZ27" s="20"/>
      <c r="CA27" s="23"/>
      <c r="CB27" s="20"/>
      <c r="CC27" s="20"/>
      <c r="CD27" s="23"/>
      <c r="CE27" s="20"/>
      <c r="CF27" s="20"/>
      <c r="CG27" s="23"/>
      <c r="CH27" s="20"/>
      <c r="CI27" s="20"/>
      <c r="CJ27" s="23"/>
      <c r="CK27" s="20"/>
      <c r="CL27" s="20"/>
      <c r="CM27" s="23"/>
      <c r="CN27" s="20"/>
      <c r="CO27" s="20"/>
      <c r="CP27" s="23"/>
    </row>
    <row r="28" spans="1:94" s="43" customFormat="1" ht="15.75" customHeight="1">
      <c r="A28" s="20" t="s">
        <v>84</v>
      </c>
      <c r="B28" s="20">
        <f t="shared" si="102"/>
        <v>227</v>
      </c>
      <c r="C28" s="20">
        <f t="shared" si="103"/>
        <v>117.31732</v>
      </c>
      <c r="D28" s="20">
        <f t="shared" si="1"/>
        <v>51.681638766519825</v>
      </c>
      <c r="E28" s="20"/>
      <c r="F28" s="20"/>
      <c r="G28" s="23"/>
      <c r="H28" s="20"/>
      <c r="I28" s="20"/>
      <c r="J28" s="23"/>
      <c r="K28" s="20">
        <v>227</v>
      </c>
      <c r="L28" s="20">
        <v>117.31732</v>
      </c>
      <c r="M28" s="23">
        <f t="shared" si="104"/>
        <v>51.681638766519825</v>
      </c>
      <c r="N28" s="20"/>
      <c r="O28" s="20"/>
      <c r="P28" s="23"/>
      <c r="Q28" s="20"/>
      <c r="R28" s="20"/>
      <c r="S28" s="23"/>
      <c r="T28" s="20"/>
      <c r="U28" s="20"/>
      <c r="V28" s="23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3"/>
      <c r="AI28" s="20"/>
      <c r="AJ28" s="20"/>
      <c r="AK28" s="23"/>
      <c r="AL28" s="20"/>
      <c r="AM28" s="20"/>
      <c r="AN28" s="23"/>
      <c r="AO28" s="20"/>
      <c r="AP28" s="20"/>
      <c r="AQ28" s="23"/>
      <c r="AR28" s="20"/>
      <c r="AS28" s="20"/>
      <c r="AT28" s="23"/>
      <c r="AU28" s="20"/>
      <c r="AV28" s="20"/>
      <c r="AW28" s="23"/>
      <c r="AX28" s="20"/>
      <c r="AY28" s="20"/>
      <c r="AZ28" s="23"/>
      <c r="BA28" s="20"/>
      <c r="BB28" s="20"/>
      <c r="BC28" s="23"/>
      <c r="BD28" s="20"/>
      <c r="BE28" s="20"/>
      <c r="BF28" s="23"/>
      <c r="BG28" s="20"/>
      <c r="BH28" s="20"/>
      <c r="BI28" s="23"/>
      <c r="BJ28" s="20"/>
      <c r="BK28" s="20"/>
      <c r="BL28" s="23"/>
      <c r="BM28" s="20"/>
      <c r="BN28" s="20"/>
      <c r="BO28" s="23"/>
      <c r="BP28" s="20"/>
      <c r="BQ28" s="20"/>
      <c r="BR28" s="23"/>
      <c r="BS28" s="20"/>
      <c r="BT28" s="20"/>
      <c r="BU28" s="23"/>
      <c r="BV28" s="20"/>
      <c r="BW28" s="20"/>
      <c r="BX28" s="23"/>
      <c r="BY28" s="20"/>
      <c r="BZ28" s="20"/>
      <c r="CA28" s="23"/>
      <c r="CB28" s="20"/>
      <c r="CC28" s="20"/>
      <c r="CD28" s="23"/>
      <c r="CE28" s="20"/>
      <c r="CF28" s="20"/>
      <c r="CG28" s="23"/>
      <c r="CH28" s="20"/>
      <c r="CI28" s="20"/>
      <c r="CJ28" s="23"/>
      <c r="CK28" s="20"/>
      <c r="CL28" s="20"/>
      <c r="CM28" s="23"/>
      <c r="CN28" s="20"/>
      <c r="CO28" s="20"/>
      <c r="CP28" s="23"/>
    </row>
    <row r="29" spans="1:94" s="43" customFormat="1" ht="15.75" customHeight="1">
      <c r="A29" s="20" t="s">
        <v>51</v>
      </c>
      <c r="B29" s="20">
        <f t="shared" si="102"/>
        <v>227</v>
      </c>
      <c r="C29" s="20">
        <f t="shared" si="103"/>
        <v>63.874409999999997</v>
      </c>
      <c r="D29" s="20">
        <f t="shared" si="1"/>
        <v>28.138506607929514</v>
      </c>
      <c r="E29" s="20"/>
      <c r="F29" s="20"/>
      <c r="G29" s="23"/>
      <c r="H29" s="20"/>
      <c r="I29" s="20"/>
      <c r="J29" s="23"/>
      <c r="K29" s="20">
        <v>227</v>
      </c>
      <c r="L29" s="20">
        <v>63.874409999999997</v>
      </c>
      <c r="M29" s="23">
        <f t="shared" si="104"/>
        <v>28.138506607929514</v>
      </c>
      <c r="N29" s="20"/>
      <c r="O29" s="20"/>
      <c r="P29" s="23"/>
      <c r="Q29" s="20"/>
      <c r="R29" s="20"/>
      <c r="S29" s="23"/>
      <c r="T29" s="20"/>
      <c r="U29" s="20"/>
      <c r="V29" s="23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3"/>
      <c r="AI29" s="20"/>
      <c r="AJ29" s="20"/>
      <c r="AK29" s="23"/>
      <c r="AL29" s="20"/>
      <c r="AM29" s="20"/>
      <c r="AN29" s="23"/>
      <c r="AO29" s="20"/>
      <c r="AP29" s="20"/>
      <c r="AQ29" s="23"/>
      <c r="AR29" s="20"/>
      <c r="AS29" s="20"/>
      <c r="AT29" s="23"/>
      <c r="AU29" s="20"/>
      <c r="AV29" s="20"/>
      <c r="AW29" s="23"/>
      <c r="AX29" s="20"/>
      <c r="AY29" s="20"/>
      <c r="AZ29" s="23"/>
      <c r="BA29" s="20"/>
      <c r="BB29" s="20"/>
      <c r="BC29" s="23"/>
      <c r="BD29" s="20"/>
      <c r="BE29" s="20"/>
      <c r="BF29" s="23"/>
      <c r="BG29" s="20"/>
      <c r="BH29" s="20"/>
      <c r="BI29" s="23"/>
      <c r="BJ29" s="20"/>
      <c r="BK29" s="20"/>
      <c r="BL29" s="23"/>
      <c r="BM29" s="20"/>
      <c r="BN29" s="20"/>
      <c r="BO29" s="23"/>
      <c r="BP29" s="20"/>
      <c r="BQ29" s="20"/>
      <c r="BR29" s="23"/>
      <c r="BS29" s="20"/>
      <c r="BT29" s="20"/>
      <c r="BU29" s="23"/>
      <c r="BV29" s="20"/>
      <c r="BW29" s="20"/>
      <c r="BX29" s="23"/>
      <c r="BY29" s="20"/>
      <c r="BZ29" s="20"/>
      <c r="CA29" s="23"/>
      <c r="CB29" s="20"/>
      <c r="CC29" s="20"/>
      <c r="CD29" s="23"/>
      <c r="CE29" s="20"/>
      <c r="CF29" s="20"/>
      <c r="CG29" s="23"/>
      <c r="CH29" s="20"/>
      <c r="CI29" s="20"/>
      <c r="CJ29" s="23"/>
      <c r="CK29" s="20"/>
      <c r="CL29" s="20"/>
      <c r="CM29" s="23"/>
      <c r="CN29" s="20"/>
      <c r="CO29" s="20"/>
      <c r="CP29" s="23"/>
    </row>
    <row r="30" spans="1:94" s="43" customFormat="1" ht="15.75" customHeight="1">
      <c r="A30" s="20" t="s">
        <v>138</v>
      </c>
      <c r="B30" s="20">
        <f t="shared" si="102"/>
        <v>227</v>
      </c>
      <c r="C30" s="20">
        <f t="shared" si="103"/>
        <v>115.29778</v>
      </c>
      <c r="D30" s="20">
        <f t="shared" si="1"/>
        <v>50.791973568281946</v>
      </c>
      <c r="E30" s="20"/>
      <c r="F30" s="20"/>
      <c r="G30" s="23"/>
      <c r="H30" s="20"/>
      <c r="I30" s="20"/>
      <c r="J30" s="23"/>
      <c r="K30" s="20">
        <v>227</v>
      </c>
      <c r="L30" s="20">
        <v>115.29778</v>
      </c>
      <c r="M30" s="23">
        <f t="shared" si="104"/>
        <v>50.791973568281946</v>
      </c>
      <c r="N30" s="20"/>
      <c r="O30" s="20"/>
      <c r="P30" s="23"/>
      <c r="Q30" s="20"/>
      <c r="R30" s="20"/>
      <c r="S30" s="23"/>
      <c r="T30" s="20"/>
      <c r="U30" s="20"/>
      <c r="V30" s="23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3"/>
      <c r="AI30" s="20"/>
      <c r="AJ30" s="20"/>
      <c r="AK30" s="23"/>
      <c r="AL30" s="20"/>
      <c r="AM30" s="20"/>
      <c r="AN30" s="23"/>
      <c r="AO30" s="20"/>
      <c r="AP30" s="20"/>
      <c r="AQ30" s="23"/>
      <c r="AR30" s="20"/>
      <c r="AS30" s="20"/>
      <c r="AT30" s="23"/>
      <c r="AU30" s="20"/>
      <c r="AV30" s="20"/>
      <c r="AW30" s="23"/>
      <c r="AX30" s="20"/>
      <c r="AY30" s="20"/>
      <c r="AZ30" s="23"/>
      <c r="BA30" s="20"/>
      <c r="BB30" s="20"/>
      <c r="BC30" s="23"/>
      <c r="BD30" s="20"/>
      <c r="BE30" s="20"/>
      <c r="BF30" s="23"/>
      <c r="BG30" s="20"/>
      <c r="BH30" s="20"/>
      <c r="BI30" s="23"/>
      <c r="BJ30" s="20"/>
      <c r="BK30" s="20"/>
      <c r="BL30" s="23"/>
      <c r="BM30" s="20"/>
      <c r="BN30" s="20"/>
      <c r="BO30" s="23"/>
      <c r="BP30" s="20"/>
      <c r="BQ30" s="20"/>
      <c r="BR30" s="23"/>
      <c r="BS30" s="20"/>
      <c r="BT30" s="20"/>
      <c r="BU30" s="23"/>
      <c r="BV30" s="20"/>
      <c r="BW30" s="20"/>
      <c r="BX30" s="23"/>
      <c r="BY30" s="20"/>
      <c r="BZ30" s="20"/>
      <c r="CA30" s="23"/>
      <c r="CB30" s="20"/>
      <c r="CC30" s="20"/>
      <c r="CD30" s="23"/>
      <c r="CE30" s="20"/>
      <c r="CF30" s="20"/>
      <c r="CG30" s="23"/>
      <c r="CH30" s="20"/>
      <c r="CI30" s="20"/>
      <c r="CJ30" s="23"/>
      <c r="CK30" s="20"/>
      <c r="CL30" s="20"/>
      <c r="CM30" s="23"/>
      <c r="CN30" s="20"/>
      <c r="CO30" s="20"/>
      <c r="CP30" s="23"/>
    </row>
    <row r="31" spans="1:94" s="43" customFormat="1" ht="15.75" customHeight="1">
      <c r="A31" s="20" t="s">
        <v>144</v>
      </c>
      <c r="B31" s="20">
        <f t="shared" si="102"/>
        <v>111.4</v>
      </c>
      <c r="C31" s="20">
        <f t="shared" si="103"/>
        <v>61.346760000000003</v>
      </c>
      <c r="D31" s="20">
        <f t="shared" si="1"/>
        <v>55.068904847396773</v>
      </c>
      <c r="E31" s="20"/>
      <c r="F31" s="20"/>
      <c r="G31" s="23"/>
      <c r="H31" s="20"/>
      <c r="I31" s="20"/>
      <c r="J31" s="23"/>
      <c r="K31" s="20">
        <v>111.4</v>
      </c>
      <c r="L31" s="20">
        <v>61.346760000000003</v>
      </c>
      <c r="M31" s="23">
        <f t="shared" si="104"/>
        <v>55.068904847396773</v>
      </c>
      <c r="N31" s="20"/>
      <c r="O31" s="20"/>
      <c r="P31" s="23"/>
      <c r="Q31" s="20"/>
      <c r="R31" s="20"/>
      <c r="S31" s="23"/>
      <c r="T31" s="20"/>
      <c r="U31" s="20"/>
      <c r="V31" s="23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3"/>
      <c r="AI31" s="20"/>
      <c r="AJ31" s="20"/>
      <c r="AK31" s="23"/>
      <c r="AL31" s="20"/>
      <c r="AM31" s="20"/>
      <c r="AN31" s="23"/>
      <c r="AO31" s="20"/>
      <c r="AP31" s="20"/>
      <c r="AQ31" s="23"/>
      <c r="AR31" s="20"/>
      <c r="AS31" s="20"/>
      <c r="AT31" s="23"/>
      <c r="AU31" s="20"/>
      <c r="AV31" s="20"/>
      <c r="AW31" s="23"/>
      <c r="AX31" s="20"/>
      <c r="AY31" s="20"/>
      <c r="AZ31" s="23"/>
      <c r="BA31" s="20"/>
      <c r="BB31" s="20"/>
      <c r="BC31" s="23"/>
      <c r="BD31" s="20"/>
      <c r="BE31" s="20"/>
      <c r="BF31" s="23"/>
      <c r="BG31" s="20"/>
      <c r="BH31" s="20"/>
      <c r="BI31" s="23"/>
      <c r="BJ31" s="20"/>
      <c r="BK31" s="20"/>
      <c r="BL31" s="23"/>
      <c r="BM31" s="20"/>
      <c r="BN31" s="20"/>
      <c r="BO31" s="23"/>
      <c r="BP31" s="20"/>
      <c r="BQ31" s="20"/>
      <c r="BR31" s="23"/>
      <c r="BS31" s="20"/>
      <c r="BT31" s="20"/>
      <c r="BU31" s="23"/>
      <c r="BV31" s="20"/>
      <c r="BW31" s="20"/>
      <c r="BX31" s="23"/>
      <c r="BY31" s="20"/>
      <c r="BZ31" s="20"/>
      <c r="CA31" s="23"/>
      <c r="CB31" s="20"/>
      <c r="CC31" s="20"/>
      <c r="CD31" s="23"/>
      <c r="CE31" s="20"/>
      <c r="CF31" s="20"/>
      <c r="CG31" s="23"/>
      <c r="CH31" s="20"/>
      <c r="CI31" s="20"/>
      <c r="CJ31" s="23"/>
      <c r="CK31" s="20"/>
      <c r="CL31" s="20"/>
      <c r="CM31" s="23"/>
      <c r="CN31" s="20"/>
      <c r="CO31" s="20"/>
      <c r="CP31" s="23"/>
    </row>
    <row r="32" spans="1:94" s="43" customFormat="1" ht="15.75" customHeight="1">
      <c r="A32" s="20" t="s">
        <v>87</v>
      </c>
      <c r="B32" s="20">
        <f t="shared" si="102"/>
        <v>227</v>
      </c>
      <c r="C32" s="20">
        <f t="shared" si="103"/>
        <v>121.27334999999999</v>
      </c>
      <c r="D32" s="20">
        <f t="shared" si="1"/>
        <v>53.424383259911892</v>
      </c>
      <c r="E32" s="20"/>
      <c r="F32" s="20"/>
      <c r="G32" s="23"/>
      <c r="H32" s="20"/>
      <c r="I32" s="20"/>
      <c r="J32" s="23"/>
      <c r="K32" s="20">
        <v>227</v>
      </c>
      <c r="L32" s="20">
        <v>121.27334999999999</v>
      </c>
      <c r="M32" s="23">
        <f t="shared" si="104"/>
        <v>53.424383259911892</v>
      </c>
      <c r="N32" s="20"/>
      <c r="O32" s="20"/>
      <c r="P32" s="23"/>
      <c r="Q32" s="20"/>
      <c r="R32" s="20"/>
      <c r="S32" s="23"/>
      <c r="T32" s="20"/>
      <c r="U32" s="20"/>
      <c r="V32" s="23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3"/>
      <c r="AI32" s="20"/>
      <c r="AJ32" s="20"/>
      <c r="AK32" s="23"/>
      <c r="AL32" s="20"/>
      <c r="AM32" s="20"/>
      <c r="AN32" s="23"/>
      <c r="AO32" s="20"/>
      <c r="AP32" s="20"/>
      <c r="AQ32" s="23"/>
      <c r="AR32" s="20"/>
      <c r="AS32" s="20"/>
      <c r="AT32" s="23"/>
      <c r="AU32" s="20"/>
      <c r="AV32" s="20"/>
      <c r="AW32" s="23"/>
      <c r="AX32" s="20"/>
      <c r="AY32" s="20"/>
      <c r="AZ32" s="23"/>
      <c r="BA32" s="20"/>
      <c r="BB32" s="20"/>
      <c r="BC32" s="23"/>
      <c r="BD32" s="20"/>
      <c r="BE32" s="20"/>
      <c r="BF32" s="23"/>
      <c r="BG32" s="20"/>
      <c r="BH32" s="20"/>
      <c r="BI32" s="23"/>
      <c r="BJ32" s="20"/>
      <c r="BK32" s="20"/>
      <c r="BL32" s="23"/>
      <c r="BM32" s="20"/>
      <c r="BN32" s="20"/>
      <c r="BO32" s="23"/>
      <c r="BP32" s="20"/>
      <c r="BQ32" s="20"/>
      <c r="BR32" s="23"/>
      <c r="BS32" s="20"/>
      <c r="BT32" s="20"/>
      <c r="BU32" s="23"/>
      <c r="BV32" s="20"/>
      <c r="BW32" s="20"/>
      <c r="BX32" s="23"/>
      <c r="BY32" s="20"/>
      <c r="BZ32" s="20"/>
      <c r="CA32" s="23"/>
      <c r="CB32" s="20"/>
      <c r="CC32" s="20"/>
      <c r="CD32" s="23"/>
      <c r="CE32" s="20"/>
      <c r="CF32" s="20"/>
      <c r="CG32" s="23"/>
      <c r="CH32" s="20"/>
      <c r="CI32" s="20"/>
      <c r="CJ32" s="23"/>
      <c r="CK32" s="20"/>
      <c r="CL32" s="20"/>
      <c r="CM32" s="23"/>
      <c r="CN32" s="20"/>
      <c r="CO32" s="20"/>
      <c r="CP32" s="23"/>
    </row>
    <row r="33" spans="1:94" s="43" customFormat="1" ht="15.75" customHeight="1">
      <c r="A33" s="20" t="s">
        <v>155</v>
      </c>
      <c r="B33" s="20">
        <f t="shared" si="102"/>
        <v>111.4</v>
      </c>
      <c r="C33" s="20">
        <f t="shared" si="103"/>
        <v>47.711950000000002</v>
      </c>
      <c r="D33" s="20">
        <f t="shared" si="1"/>
        <v>42.829398563734287</v>
      </c>
      <c r="E33" s="20"/>
      <c r="F33" s="20"/>
      <c r="G33" s="23"/>
      <c r="H33" s="20"/>
      <c r="I33" s="20"/>
      <c r="J33" s="23"/>
      <c r="K33" s="20">
        <v>111.4</v>
      </c>
      <c r="L33" s="20">
        <v>47.711950000000002</v>
      </c>
      <c r="M33" s="23">
        <f t="shared" si="104"/>
        <v>42.829398563734287</v>
      </c>
      <c r="N33" s="20"/>
      <c r="O33" s="20"/>
      <c r="P33" s="23"/>
      <c r="Q33" s="20"/>
      <c r="R33" s="20"/>
      <c r="S33" s="23"/>
      <c r="T33" s="20"/>
      <c r="U33" s="20"/>
      <c r="V33" s="23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3"/>
      <c r="AI33" s="20"/>
      <c r="AJ33" s="20"/>
      <c r="AK33" s="23"/>
      <c r="AL33" s="20"/>
      <c r="AM33" s="20"/>
      <c r="AN33" s="23"/>
      <c r="AO33" s="20"/>
      <c r="AP33" s="20"/>
      <c r="AQ33" s="23"/>
      <c r="AR33" s="20"/>
      <c r="AS33" s="20"/>
      <c r="AT33" s="23"/>
      <c r="AU33" s="20"/>
      <c r="AV33" s="20"/>
      <c r="AW33" s="23"/>
      <c r="AX33" s="20"/>
      <c r="AY33" s="20"/>
      <c r="AZ33" s="23"/>
      <c r="BA33" s="20"/>
      <c r="BB33" s="20"/>
      <c r="BC33" s="23"/>
      <c r="BD33" s="20"/>
      <c r="BE33" s="20"/>
      <c r="BF33" s="23"/>
      <c r="BG33" s="20"/>
      <c r="BH33" s="20"/>
      <c r="BI33" s="23"/>
      <c r="BJ33" s="20"/>
      <c r="BK33" s="20"/>
      <c r="BL33" s="23"/>
      <c r="BM33" s="20"/>
      <c r="BN33" s="20"/>
      <c r="BO33" s="23"/>
      <c r="BP33" s="20"/>
      <c r="BQ33" s="20"/>
      <c r="BR33" s="23"/>
      <c r="BS33" s="20"/>
      <c r="BT33" s="20"/>
      <c r="BU33" s="23"/>
      <c r="BV33" s="20"/>
      <c r="BW33" s="20"/>
      <c r="BX33" s="23"/>
      <c r="BY33" s="20"/>
      <c r="BZ33" s="20"/>
      <c r="CA33" s="23"/>
      <c r="CB33" s="20"/>
      <c r="CC33" s="20"/>
      <c r="CD33" s="23"/>
      <c r="CE33" s="20"/>
      <c r="CF33" s="20"/>
      <c r="CG33" s="23"/>
      <c r="CH33" s="20"/>
      <c r="CI33" s="20"/>
      <c r="CJ33" s="23"/>
      <c r="CK33" s="20"/>
      <c r="CL33" s="20"/>
      <c r="CM33" s="23"/>
      <c r="CN33" s="20"/>
      <c r="CO33" s="20"/>
      <c r="CP33" s="23"/>
    </row>
    <row r="34" spans="1:94" s="43" customFormat="1" ht="15.75" customHeight="1">
      <c r="A34" s="20" t="s">
        <v>119</v>
      </c>
      <c r="B34" s="20">
        <f t="shared" si="102"/>
        <v>111.4</v>
      </c>
      <c r="C34" s="20">
        <f t="shared" si="103"/>
        <v>44.88053</v>
      </c>
      <c r="D34" s="20">
        <f t="shared" si="1"/>
        <v>40.287728904847398</v>
      </c>
      <c r="E34" s="20"/>
      <c r="F34" s="20"/>
      <c r="G34" s="23"/>
      <c r="H34" s="20"/>
      <c r="I34" s="20"/>
      <c r="J34" s="23"/>
      <c r="K34" s="20">
        <v>111.4</v>
      </c>
      <c r="L34" s="20">
        <v>44.88053</v>
      </c>
      <c r="M34" s="23">
        <f t="shared" si="104"/>
        <v>40.287728904847398</v>
      </c>
      <c r="N34" s="20"/>
      <c r="O34" s="20"/>
      <c r="P34" s="23"/>
      <c r="Q34" s="20"/>
      <c r="R34" s="20"/>
      <c r="S34" s="23"/>
      <c r="T34" s="20"/>
      <c r="U34" s="20"/>
      <c r="V34" s="23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3"/>
      <c r="AI34" s="20"/>
      <c r="AJ34" s="20"/>
      <c r="AK34" s="23"/>
      <c r="AL34" s="20"/>
      <c r="AM34" s="20"/>
      <c r="AN34" s="23"/>
      <c r="AO34" s="20"/>
      <c r="AP34" s="20"/>
      <c r="AQ34" s="23"/>
      <c r="AR34" s="20"/>
      <c r="AS34" s="20"/>
      <c r="AT34" s="23"/>
      <c r="AU34" s="20"/>
      <c r="AV34" s="20"/>
      <c r="AW34" s="23"/>
      <c r="AX34" s="20"/>
      <c r="AY34" s="20"/>
      <c r="AZ34" s="23"/>
      <c r="BA34" s="20"/>
      <c r="BB34" s="20"/>
      <c r="BC34" s="23"/>
      <c r="BD34" s="20"/>
      <c r="BE34" s="20"/>
      <c r="BF34" s="23"/>
      <c r="BG34" s="20"/>
      <c r="BH34" s="20"/>
      <c r="BI34" s="23"/>
      <c r="BJ34" s="20"/>
      <c r="BK34" s="20"/>
      <c r="BL34" s="23"/>
      <c r="BM34" s="20"/>
      <c r="BN34" s="20"/>
      <c r="BO34" s="23"/>
      <c r="BP34" s="20"/>
      <c r="BQ34" s="20"/>
      <c r="BR34" s="23"/>
      <c r="BS34" s="20"/>
      <c r="BT34" s="20"/>
      <c r="BU34" s="23"/>
      <c r="BV34" s="20"/>
      <c r="BW34" s="20"/>
      <c r="BX34" s="23"/>
      <c r="BY34" s="20"/>
      <c r="BZ34" s="20"/>
      <c r="CA34" s="23"/>
      <c r="CB34" s="20"/>
      <c r="CC34" s="20"/>
      <c r="CD34" s="23"/>
      <c r="CE34" s="20"/>
      <c r="CF34" s="20"/>
      <c r="CG34" s="23"/>
      <c r="CH34" s="20"/>
      <c r="CI34" s="20"/>
      <c r="CJ34" s="23"/>
      <c r="CK34" s="20"/>
      <c r="CL34" s="20"/>
      <c r="CM34" s="23"/>
      <c r="CN34" s="20"/>
      <c r="CO34" s="20"/>
      <c r="CP34" s="23"/>
    </row>
    <row r="35" spans="1:94" s="61" customFormat="1" ht="21.75" customHeight="1">
      <c r="A35" s="22" t="s">
        <v>177</v>
      </c>
      <c r="B35" s="22">
        <f>B36+B37</f>
        <v>526476.0281</v>
      </c>
      <c r="C35" s="22">
        <f t="shared" ref="C35:BK35" si="105">C36+C37</f>
        <v>325837.97193999996</v>
      </c>
      <c r="D35" s="22">
        <f t="shared" si="1"/>
        <v>61.890371935055995</v>
      </c>
      <c r="E35" s="22">
        <f t="shared" si="105"/>
        <v>1386</v>
      </c>
      <c r="F35" s="22">
        <f t="shared" si="105"/>
        <v>896.77200000000005</v>
      </c>
      <c r="G35" s="24">
        <f t="shared" ref="G35:G36" si="106">F35/E35*100</f>
        <v>64.702164502164507</v>
      </c>
      <c r="H35" s="22">
        <f t="shared" si="105"/>
        <v>127.1</v>
      </c>
      <c r="I35" s="22">
        <f t="shared" si="105"/>
        <v>127.1</v>
      </c>
      <c r="J35" s="24">
        <f t="shared" ref="J35:J36" si="107">I35/H35*100</f>
        <v>100</v>
      </c>
      <c r="K35" s="22">
        <f t="shared" si="105"/>
        <v>2041</v>
      </c>
      <c r="L35" s="22">
        <f t="shared" si="105"/>
        <v>885.98800000000006</v>
      </c>
      <c r="M35" s="24">
        <f t="shared" ref="M35:M59" si="108">L35/K35*100</f>
        <v>43.409505144536993</v>
      </c>
      <c r="N35" s="22">
        <f t="shared" si="105"/>
        <v>212467.1</v>
      </c>
      <c r="O35" s="22">
        <f t="shared" si="105"/>
        <v>143507.6</v>
      </c>
      <c r="P35" s="24">
        <f t="shared" ref="P35:P36" si="109">O35/N35*100</f>
        <v>67.543445549922794</v>
      </c>
      <c r="Q35" s="22">
        <f t="shared" si="105"/>
        <v>120917.2</v>
      </c>
      <c r="R35" s="22">
        <f t="shared" si="105"/>
        <v>68551.199999999997</v>
      </c>
      <c r="S35" s="24">
        <f t="shared" ref="S35:S36" si="110">R35/Q35*100</f>
        <v>56.692678957170692</v>
      </c>
      <c r="T35" s="22">
        <f t="shared" si="105"/>
        <v>29.3</v>
      </c>
      <c r="U35" s="22">
        <f t="shared" si="105"/>
        <v>0</v>
      </c>
      <c r="V35" s="24">
        <f t="shared" ref="V35:V36" si="111">U35/T35*100</f>
        <v>0</v>
      </c>
      <c r="W35" s="22">
        <f t="shared" si="105"/>
        <v>133.9</v>
      </c>
      <c r="X35" s="22">
        <f t="shared" si="105"/>
        <v>60.1</v>
      </c>
      <c r="Y35" s="22">
        <f t="shared" ref="Y35:Y36" si="112">X35/W35*100</f>
        <v>44.884241971620611</v>
      </c>
      <c r="Z35" s="22">
        <f t="shared" si="105"/>
        <v>16173.1</v>
      </c>
      <c r="AA35" s="22">
        <f t="shared" si="105"/>
        <v>10531.6</v>
      </c>
      <c r="AB35" s="22">
        <f t="shared" ref="AB35:AB36" si="113">AA35/Z35*100</f>
        <v>65.11800458786503</v>
      </c>
      <c r="AC35" s="22">
        <f t="shared" si="105"/>
        <v>12257</v>
      </c>
      <c r="AD35" s="22">
        <f t="shared" si="105"/>
        <v>8782.02</v>
      </c>
      <c r="AE35" s="22">
        <f t="shared" ref="AE35:AE36" si="114">AD35/AC35*100</f>
        <v>71.649016888308722</v>
      </c>
      <c r="AF35" s="22">
        <f t="shared" si="105"/>
        <v>85388.800000000003</v>
      </c>
      <c r="AG35" s="22">
        <f t="shared" si="105"/>
        <v>58976.84691</v>
      </c>
      <c r="AH35" s="24">
        <f t="shared" ref="AH35:AH36" si="115">AG35/AF35*100</f>
        <v>69.068597884031618</v>
      </c>
      <c r="AI35" s="22">
        <f t="shared" si="105"/>
        <v>292.8</v>
      </c>
      <c r="AJ35" s="22">
        <f t="shared" si="105"/>
        <v>158.6</v>
      </c>
      <c r="AK35" s="24">
        <f t="shared" ref="AK35:AK36" si="116">AJ35/AI35*100</f>
        <v>54.166666666666664</v>
      </c>
      <c r="AL35" s="22">
        <f t="shared" si="105"/>
        <v>15</v>
      </c>
      <c r="AM35" s="22">
        <f t="shared" si="105"/>
        <v>0</v>
      </c>
      <c r="AN35" s="24">
        <f t="shared" ref="AN35:AN36" si="117">AM35/AL35*100</f>
        <v>0</v>
      </c>
      <c r="AO35" s="22">
        <f t="shared" si="105"/>
        <v>432</v>
      </c>
      <c r="AP35" s="22">
        <f t="shared" si="105"/>
        <v>240.55260999999999</v>
      </c>
      <c r="AQ35" s="24">
        <f t="shared" ref="AQ35:AQ36" si="118">AP35/AO35*100</f>
        <v>55.683474537037036</v>
      </c>
      <c r="AR35" s="22">
        <f t="shared" si="105"/>
        <v>6</v>
      </c>
      <c r="AS35" s="22">
        <f t="shared" si="105"/>
        <v>3</v>
      </c>
      <c r="AT35" s="24">
        <f t="shared" ref="AT35:AT36" si="119">AS35/AR35*100</f>
        <v>50</v>
      </c>
      <c r="AU35" s="22">
        <f t="shared" si="105"/>
        <v>417</v>
      </c>
      <c r="AV35" s="22">
        <f t="shared" si="105"/>
        <v>242.9</v>
      </c>
      <c r="AW35" s="24">
        <f t="shared" ref="AW35:AW36" si="120">AV35/AU35*100</f>
        <v>58.249400479616313</v>
      </c>
      <c r="AX35" s="22">
        <f t="shared" si="105"/>
        <v>697</v>
      </c>
      <c r="AY35" s="22">
        <f t="shared" si="105"/>
        <v>463.8</v>
      </c>
      <c r="AZ35" s="24">
        <f t="shared" ref="AZ35:AZ36" si="121">AY35/AX35*100</f>
        <v>66.542324246771884</v>
      </c>
      <c r="BA35" s="22">
        <f t="shared" si="105"/>
        <v>35</v>
      </c>
      <c r="BB35" s="22">
        <f t="shared" si="105"/>
        <v>17.600000000000001</v>
      </c>
      <c r="BC35" s="24">
        <f t="shared" ref="BC35:BC36" si="122">BB35/BA35*100</f>
        <v>50.285714285714292</v>
      </c>
      <c r="BD35" s="22">
        <f t="shared" si="105"/>
        <v>271.71300000000002</v>
      </c>
      <c r="BE35" s="22">
        <f t="shared" si="105"/>
        <v>130.72499999999999</v>
      </c>
      <c r="BF35" s="24">
        <f t="shared" ref="BF35:BF36" si="123">BE35/BD35*100</f>
        <v>48.111426394762113</v>
      </c>
      <c r="BG35" s="22">
        <f t="shared" si="105"/>
        <v>448.3</v>
      </c>
      <c r="BH35" s="22">
        <f t="shared" si="105"/>
        <v>162.08099999999999</v>
      </c>
      <c r="BI35" s="24">
        <f t="shared" ref="BI35:BI36" si="124">BH35/BG35*100</f>
        <v>36.154583983939325</v>
      </c>
      <c r="BJ35" s="22">
        <f t="shared" si="105"/>
        <v>0</v>
      </c>
      <c r="BK35" s="22">
        <f t="shared" si="105"/>
        <v>0</v>
      </c>
      <c r="BL35" s="23"/>
      <c r="BM35" s="22">
        <f t="shared" ref="BM35:CF35" si="125">BM36+BM37</f>
        <v>22574.2</v>
      </c>
      <c r="BN35" s="22">
        <f t="shared" si="125"/>
        <v>14273.725759999999</v>
      </c>
      <c r="BO35" s="24">
        <f t="shared" ref="BO35:BO36" si="126">BN35/BM35*100</f>
        <v>63.230261803297559</v>
      </c>
      <c r="BP35" s="22">
        <f t="shared" si="125"/>
        <v>99</v>
      </c>
      <c r="BQ35" s="22">
        <f t="shared" si="125"/>
        <v>0</v>
      </c>
      <c r="BR35" s="24">
        <f t="shared" ref="BR35:BR36" si="127">BQ35/BP35*100</f>
        <v>0</v>
      </c>
      <c r="BS35" s="22">
        <f t="shared" si="125"/>
        <v>0</v>
      </c>
      <c r="BT35" s="22">
        <f t="shared" si="125"/>
        <v>0</v>
      </c>
      <c r="BU35" s="23"/>
      <c r="BV35" s="22">
        <f t="shared" si="125"/>
        <v>24228.666000000001</v>
      </c>
      <c r="BW35" s="22">
        <f t="shared" si="125"/>
        <v>2592.1186600000001</v>
      </c>
      <c r="BX35" s="24">
        <f t="shared" ref="BX35:BX36" si="128">BW35/BV35*100</f>
        <v>10.698561200191541</v>
      </c>
      <c r="BY35" s="22">
        <f t="shared" si="125"/>
        <v>4377.2424000000001</v>
      </c>
      <c r="BZ35" s="22">
        <f t="shared" si="125"/>
        <v>2307.4920000000002</v>
      </c>
      <c r="CA35" s="24">
        <f t="shared" ref="CA35:CA36" si="129">BZ35/BY35*100</f>
        <v>52.715654952076683</v>
      </c>
      <c r="CB35" s="22">
        <f t="shared" si="125"/>
        <v>4333.4699799999999</v>
      </c>
      <c r="CC35" s="22">
        <f t="shared" si="125"/>
        <v>2284.4170800000002</v>
      </c>
      <c r="CD35" s="24">
        <f t="shared" ref="CD35:CD36" si="130">CC35/CB35*100</f>
        <v>52.715654903417608</v>
      </c>
      <c r="CE35" s="22">
        <f t="shared" si="125"/>
        <v>43.772419999999997</v>
      </c>
      <c r="CF35" s="22">
        <f t="shared" si="125"/>
        <v>23.074919999999999</v>
      </c>
      <c r="CG35" s="24">
        <f t="shared" ref="CG35:CG36" si="131">CF35/CE35*100</f>
        <v>52.715659769325072</v>
      </c>
      <c r="CH35" s="22">
        <f t="shared" ref="CH35:CI35" si="132">CH36+CH37</f>
        <v>74.14</v>
      </c>
      <c r="CI35" s="22">
        <f t="shared" si="132"/>
        <v>0</v>
      </c>
      <c r="CJ35" s="24">
        <f>CI35/CH35*100</f>
        <v>0</v>
      </c>
      <c r="CK35" s="22">
        <f t="shared" ref="CK35:CL35" si="133">CK36+CK37</f>
        <v>20155</v>
      </c>
      <c r="CL35" s="22">
        <f t="shared" si="133"/>
        <v>12547.49</v>
      </c>
      <c r="CM35" s="24">
        <f t="shared" ref="CM35:CM36" si="134">CL35/CK35*100</f>
        <v>62.254973951872984</v>
      </c>
      <c r="CN35" s="22">
        <f t="shared" ref="CN35:CO35" si="135">CN36+CN37</f>
        <v>1432.4666999999999</v>
      </c>
      <c r="CO35" s="22">
        <f t="shared" si="135"/>
        <v>378.66</v>
      </c>
      <c r="CP35" s="24">
        <f>CO35/CN35*100</f>
        <v>26.434122342948708</v>
      </c>
    </row>
    <row r="36" spans="1:94" s="68" customFormat="1" ht="15.75" customHeight="1">
      <c r="A36" s="20" t="s">
        <v>164</v>
      </c>
      <c r="B36" s="20">
        <f>E36+H36+K36+N36+Q36+T36+W36+Z36+AC36+AF36+AI36+AL36+AO36+AR36+AU36+AX36+BA36+BD36+BG36+BJ36+BM36+BP36+BS36+BV36+BY36+CH36+CK36+CN36</f>
        <v>524435.0281</v>
      </c>
      <c r="C36" s="20">
        <f>F36+I36+L36+O36+R36+U36+X36+AA36+AD36+AG36+AJ36+AM36+AP36+AS36+AV36+AY36+BB36+BE36+BH36+BK36+BN36+BQ36+BT36+BW36+BZ36+CI36+CL36+CO36</f>
        <v>324951.98393999995</v>
      </c>
      <c r="D36" s="20">
        <f t="shared" si="1"/>
        <v>61.962295904848986</v>
      </c>
      <c r="E36" s="20">
        <v>1386</v>
      </c>
      <c r="F36" s="20">
        <v>896.77200000000005</v>
      </c>
      <c r="G36" s="23">
        <f t="shared" si="106"/>
        <v>64.702164502164507</v>
      </c>
      <c r="H36" s="20">
        <v>127.1</v>
      </c>
      <c r="I36" s="20">
        <v>127.1</v>
      </c>
      <c r="J36" s="23">
        <f t="shared" si="107"/>
        <v>100</v>
      </c>
      <c r="K36" s="20"/>
      <c r="L36" s="20"/>
      <c r="M36" s="23"/>
      <c r="N36" s="20">
        <v>212467.1</v>
      </c>
      <c r="O36" s="20">
        <v>143507.6</v>
      </c>
      <c r="P36" s="23">
        <f t="shared" si="109"/>
        <v>67.543445549922794</v>
      </c>
      <c r="Q36" s="20">
        <v>120917.2</v>
      </c>
      <c r="R36" s="20">
        <v>68551.199999999997</v>
      </c>
      <c r="S36" s="23">
        <f t="shared" si="110"/>
        <v>56.692678957170692</v>
      </c>
      <c r="T36" s="20">
        <v>29.3</v>
      </c>
      <c r="U36" s="20"/>
      <c r="V36" s="23">
        <f t="shared" si="111"/>
        <v>0</v>
      </c>
      <c r="W36" s="20">
        <v>133.9</v>
      </c>
      <c r="X36" s="20">
        <v>60.1</v>
      </c>
      <c r="Y36" s="20">
        <f t="shared" si="112"/>
        <v>44.884241971620611</v>
      </c>
      <c r="Z36" s="20">
        <v>16173.1</v>
      </c>
      <c r="AA36" s="20">
        <v>10531.6</v>
      </c>
      <c r="AB36" s="20">
        <f t="shared" si="113"/>
        <v>65.11800458786503</v>
      </c>
      <c r="AC36" s="20">
        <v>12257</v>
      </c>
      <c r="AD36" s="20">
        <v>8782.02</v>
      </c>
      <c r="AE36" s="20">
        <f t="shared" si="114"/>
        <v>71.649016888308722</v>
      </c>
      <c r="AF36" s="20">
        <v>85388.800000000003</v>
      </c>
      <c r="AG36" s="20">
        <v>58976.84691</v>
      </c>
      <c r="AH36" s="23">
        <f t="shared" si="115"/>
        <v>69.068597884031618</v>
      </c>
      <c r="AI36" s="20">
        <v>292.8</v>
      </c>
      <c r="AJ36" s="20">
        <v>158.6</v>
      </c>
      <c r="AK36" s="23">
        <f t="shared" si="116"/>
        <v>54.166666666666664</v>
      </c>
      <c r="AL36" s="20">
        <v>15</v>
      </c>
      <c r="AM36" s="20"/>
      <c r="AN36" s="23">
        <f t="shared" si="117"/>
        <v>0</v>
      </c>
      <c r="AO36" s="20">
        <v>432</v>
      </c>
      <c r="AP36" s="20">
        <v>240.55260999999999</v>
      </c>
      <c r="AQ36" s="23">
        <f t="shared" si="118"/>
        <v>55.683474537037036</v>
      </c>
      <c r="AR36" s="20">
        <v>6</v>
      </c>
      <c r="AS36" s="20">
        <v>3</v>
      </c>
      <c r="AT36" s="23">
        <f t="shared" si="119"/>
        <v>50</v>
      </c>
      <c r="AU36" s="20">
        <v>417</v>
      </c>
      <c r="AV36" s="20">
        <v>242.9</v>
      </c>
      <c r="AW36" s="23">
        <f t="shared" si="120"/>
        <v>58.249400479616313</v>
      </c>
      <c r="AX36" s="20">
        <v>697</v>
      </c>
      <c r="AY36" s="20">
        <v>463.8</v>
      </c>
      <c r="AZ36" s="23">
        <f t="shared" si="121"/>
        <v>66.542324246771884</v>
      </c>
      <c r="BA36" s="20">
        <v>35</v>
      </c>
      <c r="BB36" s="20">
        <v>17.600000000000001</v>
      </c>
      <c r="BC36" s="23">
        <f t="shared" si="122"/>
        <v>50.285714285714292</v>
      </c>
      <c r="BD36" s="20">
        <v>271.71300000000002</v>
      </c>
      <c r="BE36" s="20">
        <v>130.72499999999999</v>
      </c>
      <c r="BF36" s="23">
        <f t="shared" si="123"/>
        <v>48.111426394762113</v>
      </c>
      <c r="BG36" s="20">
        <v>448.3</v>
      </c>
      <c r="BH36" s="20">
        <v>162.08099999999999</v>
      </c>
      <c r="BI36" s="23">
        <f t="shared" si="124"/>
        <v>36.154583983939325</v>
      </c>
      <c r="BJ36" s="20"/>
      <c r="BK36" s="20"/>
      <c r="BL36" s="23"/>
      <c r="BM36" s="20">
        <v>22574.2</v>
      </c>
      <c r="BN36" s="20">
        <v>14273.725759999999</v>
      </c>
      <c r="BO36" s="23">
        <f t="shared" si="126"/>
        <v>63.230261803297559</v>
      </c>
      <c r="BP36" s="20">
        <v>99</v>
      </c>
      <c r="BQ36" s="20">
        <v>0</v>
      </c>
      <c r="BR36" s="23">
        <f t="shared" si="127"/>
        <v>0</v>
      </c>
      <c r="BS36" s="20"/>
      <c r="BT36" s="20"/>
      <c r="BU36" s="23"/>
      <c r="BV36" s="20">
        <v>24228.666000000001</v>
      </c>
      <c r="BW36" s="20">
        <v>2592.1186600000001</v>
      </c>
      <c r="BX36" s="23">
        <f t="shared" si="128"/>
        <v>10.698561200191541</v>
      </c>
      <c r="BY36" s="20">
        <f>CB36+CE36</f>
        <v>4377.2424000000001</v>
      </c>
      <c r="BZ36" s="20">
        <f>CC36+CF36</f>
        <v>2307.4920000000002</v>
      </c>
      <c r="CA36" s="23">
        <f t="shared" si="129"/>
        <v>52.715654952076683</v>
      </c>
      <c r="CB36" s="20">
        <v>4333.4699799999999</v>
      </c>
      <c r="CC36" s="20">
        <v>2284.4170800000002</v>
      </c>
      <c r="CD36" s="23">
        <f t="shared" si="130"/>
        <v>52.715654903417608</v>
      </c>
      <c r="CE36" s="20">
        <v>43.772419999999997</v>
      </c>
      <c r="CF36" s="20">
        <v>23.074919999999999</v>
      </c>
      <c r="CG36" s="23">
        <f t="shared" si="131"/>
        <v>52.715659769325072</v>
      </c>
      <c r="CH36" s="20">
        <v>74.14</v>
      </c>
      <c r="CI36" s="20">
        <v>0</v>
      </c>
      <c r="CJ36" s="23">
        <f>CI36/CH36*100</f>
        <v>0</v>
      </c>
      <c r="CK36" s="20">
        <v>20155</v>
      </c>
      <c r="CL36" s="20">
        <v>12547.49</v>
      </c>
      <c r="CM36" s="23">
        <f t="shared" si="134"/>
        <v>62.254973951872984</v>
      </c>
      <c r="CN36" s="20">
        <v>1432.4666999999999</v>
      </c>
      <c r="CO36" s="20">
        <v>378.66</v>
      </c>
      <c r="CP36" s="23">
        <f>CO36/CN36*100</f>
        <v>26.434122342948708</v>
      </c>
    </row>
    <row r="37" spans="1:94" s="69" customFormat="1" ht="15.75" customHeight="1">
      <c r="A37" s="22" t="s">
        <v>192</v>
      </c>
      <c r="B37" s="22">
        <f>SUM(B38:B46)</f>
        <v>2041</v>
      </c>
      <c r="C37" s="22">
        <f t="shared" ref="C37:BK37" si="136">SUM(C38:C46)</f>
        <v>885.98800000000006</v>
      </c>
      <c r="D37" s="22">
        <f t="shared" si="1"/>
        <v>43.409505144536993</v>
      </c>
      <c r="E37" s="22">
        <f t="shared" si="136"/>
        <v>0</v>
      </c>
      <c r="F37" s="22">
        <f t="shared" si="136"/>
        <v>0</v>
      </c>
      <c r="G37" s="24"/>
      <c r="H37" s="22">
        <f t="shared" si="136"/>
        <v>0</v>
      </c>
      <c r="I37" s="22">
        <f t="shared" si="136"/>
        <v>0</v>
      </c>
      <c r="J37" s="24"/>
      <c r="K37" s="22">
        <f t="shared" si="136"/>
        <v>2041</v>
      </c>
      <c r="L37" s="22">
        <f t="shared" si="136"/>
        <v>885.98800000000006</v>
      </c>
      <c r="M37" s="24">
        <f t="shared" ref="M37:M46" si="137">L37/K37*100</f>
        <v>43.409505144536993</v>
      </c>
      <c r="N37" s="22">
        <f t="shared" si="136"/>
        <v>0</v>
      </c>
      <c r="O37" s="22">
        <f t="shared" si="136"/>
        <v>0</v>
      </c>
      <c r="P37" s="24"/>
      <c r="Q37" s="22">
        <f t="shared" si="136"/>
        <v>0</v>
      </c>
      <c r="R37" s="22">
        <f t="shared" si="136"/>
        <v>0</v>
      </c>
      <c r="S37" s="24"/>
      <c r="T37" s="22">
        <f t="shared" si="136"/>
        <v>0</v>
      </c>
      <c r="U37" s="22">
        <f t="shared" si="136"/>
        <v>0</v>
      </c>
      <c r="V37" s="24"/>
      <c r="W37" s="22">
        <f t="shared" si="136"/>
        <v>0</v>
      </c>
      <c r="X37" s="22">
        <f t="shared" si="136"/>
        <v>0</v>
      </c>
      <c r="Y37" s="22"/>
      <c r="Z37" s="22">
        <f t="shared" si="136"/>
        <v>0</v>
      </c>
      <c r="AA37" s="22">
        <f t="shared" si="136"/>
        <v>0</v>
      </c>
      <c r="AB37" s="22"/>
      <c r="AC37" s="22">
        <f t="shared" si="136"/>
        <v>0</v>
      </c>
      <c r="AD37" s="22">
        <f t="shared" si="136"/>
        <v>0</v>
      </c>
      <c r="AE37" s="22"/>
      <c r="AF37" s="22">
        <f t="shared" si="136"/>
        <v>0</v>
      </c>
      <c r="AG37" s="22">
        <f t="shared" si="136"/>
        <v>0</v>
      </c>
      <c r="AH37" s="24"/>
      <c r="AI37" s="22">
        <f t="shared" si="136"/>
        <v>0</v>
      </c>
      <c r="AJ37" s="22">
        <f t="shared" si="136"/>
        <v>0</v>
      </c>
      <c r="AK37" s="24"/>
      <c r="AL37" s="22">
        <f t="shared" si="136"/>
        <v>0</v>
      </c>
      <c r="AM37" s="22">
        <f t="shared" si="136"/>
        <v>0</v>
      </c>
      <c r="AN37" s="24"/>
      <c r="AO37" s="22">
        <f t="shared" si="136"/>
        <v>0</v>
      </c>
      <c r="AP37" s="22">
        <f t="shared" si="136"/>
        <v>0</v>
      </c>
      <c r="AQ37" s="24"/>
      <c r="AR37" s="22">
        <f t="shared" si="136"/>
        <v>0</v>
      </c>
      <c r="AS37" s="22">
        <f t="shared" si="136"/>
        <v>0</v>
      </c>
      <c r="AT37" s="24"/>
      <c r="AU37" s="22">
        <f t="shared" si="136"/>
        <v>0</v>
      </c>
      <c r="AV37" s="22">
        <f t="shared" si="136"/>
        <v>0</v>
      </c>
      <c r="AW37" s="24"/>
      <c r="AX37" s="22">
        <f t="shared" si="136"/>
        <v>0</v>
      </c>
      <c r="AY37" s="22">
        <f t="shared" si="136"/>
        <v>0</v>
      </c>
      <c r="AZ37" s="24"/>
      <c r="BA37" s="22">
        <f t="shared" si="136"/>
        <v>0</v>
      </c>
      <c r="BB37" s="22">
        <f t="shared" si="136"/>
        <v>0</v>
      </c>
      <c r="BC37" s="24"/>
      <c r="BD37" s="22">
        <f t="shared" si="136"/>
        <v>0</v>
      </c>
      <c r="BE37" s="22">
        <f t="shared" si="136"/>
        <v>0</v>
      </c>
      <c r="BF37" s="24"/>
      <c r="BG37" s="22">
        <f t="shared" si="136"/>
        <v>0</v>
      </c>
      <c r="BH37" s="22">
        <f t="shared" si="136"/>
        <v>0</v>
      </c>
      <c r="BI37" s="24"/>
      <c r="BJ37" s="22">
        <f t="shared" si="136"/>
        <v>0</v>
      </c>
      <c r="BK37" s="22">
        <f t="shared" si="136"/>
        <v>0</v>
      </c>
      <c r="BL37" s="24"/>
      <c r="BM37" s="22">
        <f t="shared" ref="BM37:CF37" si="138">SUM(BM38:BM46)</f>
        <v>0</v>
      </c>
      <c r="BN37" s="22">
        <f t="shared" si="138"/>
        <v>0</v>
      </c>
      <c r="BO37" s="24"/>
      <c r="BP37" s="22">
        <f t="shared" si="138"/>
        <v>0</v>
      </c>
      <c r="BQ37" s="22">
        <f t="shared" si="138"/>
        <v>0</v>
      </c>
      <c r="BR37" s="24"/>
      <c r="BS37" s="22">
        <f t="shared" si="138"/>
        <v>0</v>
      </c>
      <c r="BT37" s="22">
        <f t="shared" si="138"/>
        <v>0</v>
      </c>
      <c r="BU37" s="23"/>
      <c r="BV37" s="22">
        <f t="shared" si="138"/>
        <v>0</v>
      </c>
      <c r="BW37" s="22">
        <f t="shared" si="138"/>
        <v>0</v>
      </c>
      <c r="BX37" s="24"/>
      <c r="BY37" s="22">
        <f t="shared" si="138"/>
        <v>0</v>
      </c>
      <c r="BZ37" s="22">
        <f t="shared" si="138"/>
        <v>0</v>
      </c>
      <c r="CA37" s="24"/>
      <c r="CB37" s="22">
        <f t="shared" si="138"/>
        <v>0</v>
      </c>
      <c r="CC37" s="22">
        <f t="shared" si="138"/>
        <v>0</v>
      </c>
      <c r="CD37" s="24"/>
      <c r="CE37" s="22">
        <f t="shared" si="138"/>
        <v>0</v>
      </c>
      <c r="CF37" s="22">
        <f t="shared" si="138"/>
        <v>0</v>
      </c>
      <c r="CG37" s="24"/>
      <c r="CH37" s="22">
        <f t="shared" ref="CH37:CI37" si="139">SUM(CH38:CH46)</f>
        <v>0</v>
      </c>
      <c r="CI37" s="22">
        <f t="shared" si="139"/>
        <v>0</v>
      </c>
      <c r="CJ37" s="24"/>
      <c r="CK37" s="22">
        <f t="shared" ref="CK37:CL37" si="140">SUM(CK38:CK46)</f>
        <v>0</v>
      </c>
      <c r="CL37" s="22">
        <f t="shared" si="140"/>
        <v>0</v>
      </c>
      <c r="CM37" s="23"/>
      <c r="CN37" s="22">
        <f t="shared" ref="CN37:CO37" si="141">SUM(CN38:CN46)</f>
        <v>0</v>
      </c>
      <c r="CO37" s="22">
        <f t="shared" si="141"/>
        <v>0</v>
      </c>
      <c r="CP37" s="24"/>
    </row>
    <row r="38" spans="1:94" s="68" customFormat="1" ht="15.75" customHeight="1">
      <c r="A38" s="20" t="s">
        <v>131</v>
      </c>
      <c r="B38" s="20">
        <f t="shared" ref="B38:B46" si="142">E38+H38+K38+N38+Q38+T38+W38+Z38+AC38+AF38+AI38+AL38+AO38+AR38+AU38+AX38+BA38+BD38+BG38+BJ38+BM38+BP38+BS38+BV38+BY38+CH38+CK38+CN38</f>
        <v>227</v>
      </c>
      <c r="C38" s="20">
        <f t="shared" ref="C38:C46" si="143">F38+I38+L38+O38+R38+U38+X38+AA38+AD38+AG38+AJ38+AM38+AP38+AS38+AV38+AY38+BB38+BE38+BH38+BK38+BN38+BQ38+BT38+BW38+BZ38+CI38+CL38+CO38</f>
        <v>125.099</v>
      </c>
      <c r="D38" s="20">
        <f t="shared" si="1"/>
        <v>55.109691629955947</v>
      </c>
      <c r="E38" s="20"/>
      <c r="F38" s="20"/>
      <c r="G38" s="23"/>
      <c r="H38" s="20"/>
      <c r="I38" s="20"/>
      <c r="J38" s="23"/>
      <c r="K38" s="20">
        <v>227</v>
      </c>
      <c r="L38" s="20">
        <v>125.099</v>
      </c>
      <c r="M38" s="23">
        <f t="shared" si="137"/>
        <v>55.109691629955947</v>
      </c>
      <c r="N38" s="20"/>
      <c r="O38" s="20"/>
      <c r="P38" s="23"/>
      <c r="Q38" s="20"/>
      <c r="R38" s="20"/>
      <c r="S38" s="23"/>
      <c r="T38" s="20"/>
      <c r="U38" s="20"/>
      <c r="V38" s="23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3"/>
      <c r="AI38" s="20"/>
      <c r="AJ38" s="20"/>
      <c r="AK38" s="23"/>
      <c r="AL38" s="20"/>
      <c r="AM38" s="20"/>
      <c r="AN38" s="23"/>
      <c r="AO38" s="20"/>
      <c r="AP38" s="20"/>
      <c r="AQ38" s="23"/>
      <c r="AR38" s="20"/>
      <c r="AS38" s="20"/>
      <c r="AT38" s="23"/>
      <c r="AU38" s="20"/>
      <c r="AV38" s="20"/>
      <c r="AW38" s="23"/>
      <c r="AX38" s="20"/>
      <c r="AY38" s="20"/>
      <c r="AZ38" s="23"/>
      <c r="BA38" s="20"/>
      <c r="BB38" s="20"/>
      <c r="BC38" s="23"/>
      <c r="BD38" s="20"/>
      <c r="BE38" s="20"/>
      <c r="BF38" s="23"/>
      <c r="BG38" s="20"/>
      <c r="BH38" s="20"/>
      <c r="BI38" s="23"/>
      <c r="BJ38" s="20"/>
      <c r="BK38" s="20"/>
      <c r="BL38" s="23"/>
      <c r="BM38" s="20"/>
      <c r="BN38" s="20"/>
      <c r="BO38" s="23"/>
      <c r="BP38" s="20"/>
      <c r="BQ38" s="20"/>
      <c r="BR38" s="23"/>
      <c r="BS38" s="20"/>
      <c r="BT38" s="20"/>
      <c r="BU38" s="23"/>
      <c r="BV38" s="20"/>
      <c r="BW38" s="20"/>
      <c r="BX38" s="23"/>
      <c r="BY38" s="20"/>
      <c r="BZ38" s="20"/>
      <c r="CA38" s="23"/>
      <c r="CB38" s="20"/>
      <c r="CC38" s="20"/>
      <c r="CD38" s="23"/>
      <c r="CE38" s="20"/>
      <c r="CF38" s="20"/>
      <c r="CG38" s="23"/>
      <c r="CH38" s="20"/>
      <c r="CI38" s="20"/>
      <c r="CJ38" s="23"/>
      <c r="CK38" s="20"/>
      <c r="CL38" s="20"/>
      <c r="CM38" s="23"/>
      <c r="CN38" s="20"/>
      <c r="CO38" s="20"/>
      <c r="CP38" s="23"/>
    </row>
    <row r="39" spans="1:94" s="68" customFormat="1" ht="15.75" customHeight="1">
      <c r="A39" s="20" t="s">
        <v>83</v>
      </c>
      <c r="B39" s="20">
        <f t="shared" si="142"/>
        <v>111.4</v>
      </c>
      <c r="C39" s="20">
        <f t="shared" si="143"/>
        <v>52.854999999999997</v>
      </c>
      <c r="D39" s="20">
        <f t="shared" si="1"/>
        <v>47.446140035906637</v>
      </c>
      <c r="E39" s="20"/>
      <c r="F39" s="20"/>
      <c r="G39" s="23"/>
      <c r="H39" s="20"/>
      <c r="I39" s="20"/>
      <c r="J39" s="23"/>
      <c r="K39" s="20">
        <v>111.4</v>
      </c>
      <c r="L39" s="20">
        <v>52.854999999999997</v>
      </c>
      <c r="M39" s="23">
        <f t="shared" si="137"/>
        <v>47.446140035906637</v>
      </c>
      <c r="N39" s="20"/>
      <c r="O39" s="20"/>
      <c r="P39" s="23"/>
      <c r="Q39" s="20"/>
      <c r="R39" s="20"/>
      <c r="S39" s="23"/>
      <c r="T39" s="20"/>
      <c r="U39" s="20"/>
      <c r="V39" s="23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3"/>
      <c r="AI39" s="20"/>
      <c r="AJ39" s="20"/>
      <c r="AK39" s="23"/>
      <c r="AL39" s="20"/>
      <c r="AM39" s="20"/>
      <c r="AN39" s="23"/>
      <c r="AO39" s="20"/>
      <c r="AP39" s="20"/>
      <c r="AQ39" s="23"/>
      <c r="AR39" s="20"/>
      <c r="AS39" s="20"/>
      <c r="AT39" s="23"/>
      <c r="AU39" s="20"/>
      <c r="AV39" s="20"/>
      <c r="AW39" s="23"/>
      <c r="AX39" s="20"/>
      <c r="AY39" s="20"/>
      <c r="AZ39" s="23"/>
      <c r="BA39" s="20"/>
      <c r="BB39" s="20"/>
      <c r="BC39" s="23"/>
      <c r="BD39" s="20"/>
      <c r="BE39" s="20"/>
      <c r="BF39" s="23"/>
      <c r="BG39" s="20"/>
      <c r="BH39" s="20"/>
      <c r="BI39" s="23"/>
      <c r="BJ39" s="20"/>
      <c r="BK39" s="20"/>
      <c r="BL39" s="23"/>
      <c r="BM39" s="20"/>
      <c r="BN39" s="20"/>
      <c r="BO39" s="23"/>
      <c r="BP39" s="20"/>
      <c r="BQ39" s="20"/>
      <c r="BR39" s="23"/>
      <c r="BS39" s="20"/>
      <c r="BT39" s="20"/>
      <c r="BU39" s="23"/>
      <c r="BV39" s="20"/>
      <c r="BW39" s="20"/>
      <c r="BX39" s="23"/>
      <c r="BY39" s="20"/>
      <c r="BZ39" s="20"/>
      <c r="CA39" s="23"/>
      <c r="CB39" s="20"/>
      <c r="CC39" s="20"/>
      <c r="CD39" s="23"/>
      <c r="CE39" s="20"/>
      <c r="CF39" s="20"/>
      <c r="CG39" s="23"/>
      <c r="CH39" s="20"/>
      <c r="CI39" s="20"/>
      <c r="CJ39" s="23"/>
      <c r="CK39" s="20"/>
      <c r="CL39" s="20"/>
      <c r="CM39" s="23"/>
      <c r="CN39" s="20"/>
      <c r="CO39" s="20"/>
      <c r="CP39" s="23"/>
    </row>
    <row r="40" spans="1:94" s="68" customFormat="1" ht="15.75" customHeight="1">
      <c r="A40" s="20" t="s">
        <v>66</v>
      </c>
      <c r="B40" s="20">
        <f t="shared" si="142"/>
        <v>227</v>
      </c>
      <c r="C40" s="20">
        <f t="shared" si="143"/>
        <v>108.962</v>
      </c>
      <c r="D40" s="20">
        <f t="shared" si="1"/>
        <v>48.000881057268721</v>
      </c>
      <c r="E40" s="20"/>
      <c r="F40" s="20"/>
      <c r="G40" s="23"/>
      <c r="H40" s="20"/>
      <c r="I40" s="20"/>
      <c r="J40" s="23"/>
      <c r="K40" s="20">
        <v>227</v>
      </c>
      <c r="L40" s="20">
        <v>108.962</v>
      </c>
      <c r="M40" s="23">
        <f t="shared" si="137"/>
        <v>48.000881057268721</v>
      </c>
      <c r="N40" s="20"/>
      <c r="O40" s="20"/>
      <c r="P40" s="23"/>
      <c r="Q40" s="20"/>
      <c r="R40" s="20"/>
      <c r="S40" s="23"/>
      <c r="T40" s="20"/>
      <c r="U40" s="20"/>
      <c r="V40" s="23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3"/>
      <c r="AI40" s="20"/>
      <c r="AJ40" s="20"/>
      <c r="AK40" s="23"/>
      <c r="AL40" s="20"/>
      <c r="AM40" s="20"/>
      <c r="AN40" s="23"/>
      <c r="AO40" s="20"/>
      <c r="AP40" s="20"/>
      <c r="AQ40" s="23"/>
      <c r="AR40" s="20"/>
      <c r="AS40" s="20"/>
      <c r="AT40" s="23"/>
      <c r="AU40" s="20"/>
      <c r="AV40" s="20"/>
      <c r="AW40" s="23"/>
      <c r="AX40" s="20"/>
      <c r="AY40" s="20"/>
      <c r="AZ40" s="23"/>
      <c r="BA40" s="20"/>
      <c r="BB40" s="20"/>
      <c r="BC40" s="23"/>
      <c r="BD40" s="20"/>
      <c r="BE40" s="20"/>
      <c r="BF40" s="23"/>
      <c r="BG40" s="20"/>
      <c r="BH40" s="20"/>
      <c r="BI40" s="23"/>
      <c r="BJ40" s="20"/>
      <c r="BK40" s="20"/>
      <c r="BL40" s="23"/>
      <c r="BM40" s="20"/>
      <c r="BN40" s="20"/>
      <c r="BO40" s="23"/>
      <c r="BP40" s="20"/>
      <c r="BQ40" s="20"/>
      <c r="BR40" s="23"/>
      <c r="BS40" s="20"/>
      <c r="BT40" s="20"/>
      <c r="BU40" s="23"/>
      <c r="BV40" s="20"/>
      <c r="BW40" s="20"/>
      <c r="BX40" s="23"/>
      <c r="BY40" s="20"/>
      <c r="BZ40" s="20"/>
      <c r="CA40" s="23"/>
      <c r="CB40" s="20"/>
      <c r="CC40" s="20"/>
      <c r="CD40" s="23"/>
      <c r="CE40" s="20"/>
      <c r="CF40" s="20"/>
      <c r="CG40" s="23"/>
      <c r="CH40" s="20"/>
      <c r="CI40" s="20"/>
      <c r="CJ40" s="23"/>
      <c r="CK40" s="20"/>
      <c r="CL40" s="20"/>
      <c r="CM40" s="23"/>
      <c r="CN40" s="20"/>
      <c r="CO40" s="20"/>
      <c r="CP40" s="23"/>
    </row>
    <row r="41" spans="1:94" s="68" customFormat="1" ht="15.75" customHeight="1">
      <c r="A41" s="20" t="s">
        <v>67</v>
      </c>
      <c r="B41" s="20">
        <f t="shared" si="142"/>
        <v>456.2</v>
      </c>
      <c r="C41" s="20">
        <f t="shared" si="143"/>
        <v>183.37200000000001</v>
      </c>
      <c r="D41" s="20">
        <f t="shared" si="1"/>
        <v>40.19552827707146</v>
      </c>
      <c r="E41" s="20"/>
      <c r="F41" s="20"/>
      <c r="G41" s="23"/>
      <c r="H41" s="20"/>
      <c r="I41" s="20"/>
      <c r="J41" s="23"/>
      <c r="K41" s="20">
        <v>456.2</v>
      </c>
      <c r="L41" s="20">
        <v>183.37200000000001</v>
      </c>
      <c r="M41" s="23">
        <f t="shared" si="137"/>
        <v>40.19552827707146</v>
      </c>
      <c r="N41" s="20"/>
      <c r="O41" s="20"/>
      <c r="P41" s="23"/>
      <c r="Q41" s="20"/>
      <c r="R41" s="20"/>
      <c r="S41" s="23"/>
      <c r="T41" s="20"/>
      <c r="U41" s="20"/>
      <c r="V41" s="23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3"/>
      <c r="AI41" s="20"/>
      <c r="AJ41" s="20"/>
      <c r="AK41" s="23"/>
      <c r="AL41" s="20"/>
      <c r="AM41" s="20"/>
      <c r="AN41" s="23"/>
      <c r="AO41" s="20"/>
      <c r="AP41" s="20"/>
      <c r="AQ41" s="23"/>
      <c r="AR41" s="20"/>
      <c r="AS41" s="20"/>
      <c r="AT41" s="23"/>
      <c r="AU41" s="20"/>
      <c r="AV41" s="20"/>
      <c r="AW41" s="23"/>
      <c r="AX41" s="20"/>
      <c r="AY41" s="20"/>
      <c r="AZ41" s="23"/>
      <c r="BA41" s="20"/>
      <c r="BB41" s="20"/>
      <c r="BC41" s="23"/>
      <c r="BD41" s="20"/>
      <c r="BE41" s="20"/>
      <c r="BF41" s="23"/>
      <c r="BG41" s="20"/>
      <c r="BH41" s="20"/>
      <c r="BI41" s="23"/>
      <c r="BJ41" s="20"/>
      <c r="BK41" s="20"/>
      <c r="BL41" s="23"/>
      <c r="BM41" s="20"/>
      <c r="BN41" s="20"/>
      <c r="BO41" s="23"/>
      <c r="BP41" s="20"/>
      <c r="BQ41" s="20"/>
      <c r="BR41" s="23"/>
      <c r="BS41" s="20"/>
      <c r="BT41" s="20"/>
      <c r="BU41" s="23"/>
      <c r="BV41" s="20"/>
      <c r="BW41" s="20"/>
      <c r="BX41" s="23"/>
      <c r="BY41" s="20"/>
      <c r="BZ41" s="20"/>
      <c r="CA41" s="23"/>
      <c r="CB41" s="20"/>
      <c r="CC41" s="20"/>
      <c r="CD41" s="23"/>
      <c r="CE41" s="20"/>
      <c r="CF41" s="20"/>
      <c r="CG41" s="23"/>
      <c r="CH41" s="20"/>
      <c r="CI41" s="20"/>
      <c r="CJ41" s="23"/>
      <c r="CK41" s="20"/>
      <c r="CL41" s="20"/>
      <c r="CM41" s="23"/>
      <c r="CN41" s="20"/>
      <c r="CO41" s="20"/>
      <c r="CP41" s="23"/>
    </row>
    <row r="42" spans="1:94" s="68" customFormat="1" ht="15.75" customHeight="1">
      <c r="A42" s="20" t="s">
        <v>68</v>
      </c>
      <c r="B42" s="20">
        <f t="shared" si="142"/>
        <v>227</v>
      </c>
      <c r="C42" s="20">
        <f t="shared" si="143"/>
        <v>121.73399999999999</v>
      </c>
      <c r="D42" s="20">
        <f t="shared" si="1"/>
        <v>53.627312775330395</v>
      </c>
      <c r="E42" s="20"/>
      <c r="F42" s="20"/>
      <c r="G42" s="23"/>
      <c r="H42" s="20"/>
      <c r="I42" s="20"/>
      <c r="J42" s="23"/>
      <c r="K42" s="20">
        <v>227</v>
      </c>
      <c r="L42" s="20">
        <v>121.73399999999999</v>
      </c>
      <c r="M42" s="23">
        <f t="shared" si="137"/>
        <v>53.627312775330395</v>
      </c>
      <c r="N42" s="20"/>
      <c r="O42" s="20"/>
      <c r="P42" s="23"/>
      <c r="Q42" s="20"/>
      <c r="R42" s="20"/>
      <c r="S42" s="23"/>
      <c r="T42" s="20"/>
      <c r="U42" s="20"/>
      <c r="V42" s="23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3"/>
      <c r="AI42" s="20"/>
      <c r="AJ42" s="20"/>
      <c r="AK42" s="23"/>
      <c r="AL42" s="20"/>
      <c r="AM42" s="20"/>
      <c r="AN42" s="23"/>
      <c r="AO42" s="20"/>
      <c r="AP42" s="20"/>
      <c r="AQ42" s="23"/>
      <c r="AR42" s="20"/>
      <c r="AS42" s="20"/>
      <c r="AT42" s="23"/>
      <c r="AU42" s="20"/>
      <c r="AV42" s="20"/>
      <c r="AW42" s="23"/>
      <c r="AX42" s="20"/>
      <c r="AY42" s="20"/>
      <c r="AZ42" s="23"/>
      <c r="BA42" s="20"/>
      <c r="BB42" s="20"/>
      <c r="BC42" s="23"/>
      <c r="BD42" s="20"/>
      <c r="BE42" s="20"/>
      <c r="BF42" s="23"/>
      <c r="BG42" s="20"/>
      <c r="BH42" s="20"/>
      <c r="BI42" s="23"/>
      <c r="BJ42" s="20"/>
      <c r="BK42" s="20"/>
      <c r="BL42" s="23"/>
      <c r="BM42" s="20"/>
      <c r="BN42" s="20"/>
      <c r="BO42" s="23"/>
      <c r="BP42" s="20"/>
      <c r="BQ42" s="20"/>
      <c r="BR42" s="23"/>
      <c r="BS42" s="20"/>
      <c r="BT42" s="20"/>
      <c r="BU42" s="23"/>
      <c r="BV42" s="20"/>
      <c r="BW42" s="20"/>
      <c r="BX42" s="23"/>
      <c r="BY42" s="20"/>
      <c r="BZ42" s="20"/>
      <c r="CA42" s="23"/>
      <c r="CB42" s="20"/>
      <c r="CC42" s="20"/>
      <c r="CD42" s="23"/>
      <c r="CE42" s="20"/>
      <c r="CF42" s="20"/>
      <c r="CG42" s="23"/>
      <c r="CH42" s="20"/>
      <c r="CI42" s="20"/>
      <c r="CJ42" s="23"/>
      <c r="CK42" s="20"/>
      <c r="CL42" s="20"/>
      <c r="CM42" s="23"/>
      <c r="CN42" s="20"/>
      <c r="CO42" s="20"/>
      <c r="CP42" s="23"/>
    </row>
    <row r="43" spans="1:94" s="68" customFormat="1" ht="15.75" customHeight="1">
      <c r="A43" s="20" t="s">
        <v>134</v>
      </c>
      <c r="B43" s="20">
        <f t="shared" si="142"/>
        <v>227</v>
      </c>
      <c r="C43" s="20">
        <f t="shared" si="143"/>
        <v>53.927999999999997</v>
      </c>
      <c r="D43" s="20">
        <f t="shared" si="1"/>
        <v>23.7568281938326</v>
      </c>
      <c r="E43" s="20"/>
      <c r="F43" s="20"/>
      <c r="G43" s="23"/>
      <c r="H43" s="20"/>
      <c r="I43" s="20"/>
      <c r="J43" s="23"/>
      <c r="K43" s="20">
        <v>227</v>
      </c>
      <c r="L43" s="20">
        <v>53.927999999999997</v>
      </c>
      <c r="M43" s="23">
        <f t="shared" si="137"/>
        <v>23.7568281938326</v>
      </c>
      <c r="N43" s="20"/>
      <c r="O43" s="20"/>
      <c r="P43" s="23"/>
      <c r="Q43" s="20"/>
      <c r="R43" s="20"/>
      <c r="S43" s="23"/>
      <c r="T43" s="20"/>
      <c r="U43" s="20"/>
      <c r="V43" s="23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3"/>
      <c r="AI43" s="20"/>
      <c r="AJ43" s="20"/>
      <c r="AK43" s="23"/>
      <c r="AL43" s="20"/>
      <c r="AM43" s="20"/>
      <c r="AN43" s="23"/>
      <c r="AO43" s="20"/>
      <c r="AP43" s="20"/>
      <c r="AQ43" s="23"/>
      <c r="AR43" s="20"/>
      <c r="AS43" s="20"/>
      <c r="AT43" s="23"/>
      <c r="AU43" s="20"/>
      <c r="AV43" s="20"/>
      <c r="AW43" s="23"/>
      <c r="AX43" s="20"/>
      <c r="AY43" s="20"/>
      <c r="AZ43" s="23"/>
      <c r="BA43" s="20"/>
      <c r="BB43" s="20"/>
      <c r="BC43" s="23"/>
      <c r="BD43" s="20"/>
      <c r="BE43" s="20"/>
      <c r="BF43" s="23"/>
      <c r="BG43" s="20"/>
      <c r="BH43" s="20"/>
      <c r="BI43" s="23"/>
      <c r="BJ43" s="20"/>
      <c r="BK43" s="20"/>
      <c r="BL43" s="23"/>
      <c r="BM43" s="20"/>
      <c r="BN43" s="20"/>
      <c r="BO43" s="23"/>
      <c r="BP43" s="20"/>
      <c r="BQ43" s="20"/>
      <c r="BR43" s="23"/>
      <c r="BS43" s="20"/>
      <c r="BT43" s="20"/>
      <c r="BU43" s="23"/>
      <c r="BV43" s="20"/>
      <c r="BW43" s="20"/>
      <c r="BX43" s="23"/>
      <c r="BY43" s="20"/>
      <c r="BZ43" s="20"/>
      <c r="CA43" s="23"/>
      <c r="CB43" s="20"/>
      <c r="CC43" s="20"/>
      <c r="CD43" s="23"/>
      <c r="CE43" s="20"/>
      <c r="CF43" s="20"/>
      <c r="CG43" s="23"/>
      <c r="CH43" s="20"/>
      <c r="CI43" s="20"/>
      <c r="CJ43" s="23"/>
      <c r="CK43" s="20"/>
      <c r="CL43" s="20"/>
      <c r="CM43" s="23"/>
      <c r="CN43" s="20"/>
      <c r="CO43" s="20"/>
      <c r="CP43" s="23"/>
    </row>
    <row r="44" spans="1:94" s="68" customFormat="1" ht="15.75" customHeight="1">
      <c r="A44" s="20" t="s">
        <v>154</v>
      </c>
      <c r="B44" s="20">
        <f t="shared" si="142"/>
        <v>227</v>
      </c>
      <c r="C44" s="20">
        <f t="shared" si="143"/>
        <v>63.662999999999997</v>
      </c>
      <c r="D44" s="20">
        <f t="shared" si="1"/>
        <v>28.045374449339207</v>
      </c>
      <c r="E44" s="20"/>
      <c r="F44" s="20"/>
      <c r="G44" s="23"/>
      <c r="H44" s="20"/>
      <c r="I44" s="20"/>
      <c r="J44" s="23"/>
      <c r="K44" s="20">
        <v>227</v>
      </c>
      <c r="L44" s="20">
        <v>63.662999999999997</v>
      </c>
      <c r="M44" s="23">
        <f t="shared" si="137"/>
        <v>28.045374449339207</v>
      </c>
      <c r="N44" s="20"/>
      <c r="O44" s="20"/>
      <c r="P44" s="23"/>
      <c r="Q44" s="20"/>
      <c r="R44" s="20"/>
      <c r="S44" s="23"/>
      <c r="T44" s="20"/>
      <c r="U44" s="20"/>
      <c r="V44" s="23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3"/>
      <c r="AI44" s="20"/>
      <c r="AJ44" s="20"/>
      <c r="AK44" s="23"/>
      <c r="AL44" s="20"/>
      <c r="AM44" s="20"/>
      <c r="AN44" s="23"/>
      <c r="AO44" s="20"/>
      <c r="AP44" s="20"/>
      <c r="AQ44" s="23"/>
      <c r="AR44" s="20"/>
      <c r="AS44" s="20"/>
      <c r="AT44" s="23"/>
      <c r="AU44" s="20"/>
      <c r="AV44" s="20"/>
      <c r="AW44" s="23"/>
      <c r="AX44" s="20"/>
      <c r="AY44" s="20"/>
      <c r="AZ44" s="23"/>
      <c r="BA44" s="20"/>
      <c r="BB44" s="20"/>
      <c r="BC44" s="23"/>
      <c r="BD44" s="20"/>
      <c r="BE44" s="20"/>
      <c r="BF44" s="23"/>
      <c r="BG44" s="20"/>
      <c r="BH44" s="20"/>
      <c r="BI44" s="23"/>
      <c r="BJ44" s="20"/>
      <c r="BK44" s="20"/>
      <c r="BL44" s="23"/>
      <c r="BM44" s="20"/>
      <c r="BN44" s="20"/>
      <c r="BO44" s="23"/>
      <c r="BP44" s="20"/>
      <c r="BQ44" s="20"/>
      <c r="BR44" s="23"/>
      <c r="BS44" s="20"/>
      <c r="BT44" s="20"/>
      <c r="BU44" s="23"/>
      <c r="BV44" s="20"/>
      <c r="BW44" s="20"/>
      <c r="BX44" s="23"/>
      <c r="BY44" s="20"/>
      <c r="BZ44" s="20"/>
      <c r="CA44" s="23"/>
      <c r="CB44" s="20"/>
      <c r="CC44" s="20"/>
      <c r="CD44" s="23"/>
      <c r="CE44" s="20"/>
      <c r="CF44" s="20"/>
      <c r="CG44" s="23"/>
      <c r="CH44" s="20"/>
      <c r="CI44" s="20"/>
      <c r="CJ44" s="23"/>
      <c r="CK44" s="20"/>
      <c r="CL44" s="20"/>
      <c r="CM44" s="23"/>
      <c r="CN44" s="20"/>
      <c r="CO44" s="20"/>
      <c r="CP44" s="23"/>
    </row>
    <row r="45" spans="1:94" s="68" customFormat="1" ht="15.75" customHeight="1">
      <c r="A45" s="20" t="s">
        <v>158</v>
      </c>
      <c r="B45" s="20">
        <f t="shared" si="142"/>
        <v>111.4</v>
      </c>
      <c r="C45" s="20">
        <f t="shared" si="143"/>
        <v>52.854999999999997</v>
      </c>
      <c r="D45" s="20">
        <f t="shared" si="1"/>
        <v>47.446140035906637</v>
      </c>
      <c r="E45" s="20"/>
      <c r="F45" s="20"/>
      <c r="G45" s="23"/>
      <c r="H45" s="20"/>
      <c r="I45" s="20"/>
      <c r="J45" s="23"/>
      <c r="K45" s="20">
        <v>111.4</v>
      </c>
      <c r="L45" s="20">
        <v>52.854999999999997</v>
      </c>
      <c r="M45" s="23">
        <f t="shared" si="137"/>
        <v>47.446140035906637</v>
      </c>
      <c r="N45" s="20"/>
      <c r="O45" s="20"/>
      <c r="P45" s="23"/>
      <c r="Q45" s="20"/>
      <c r="R45" s="20"/>
      <c r="S45" s="23"/>
      <c r="T45" s="20"/>
      <c r="U45" s="20"/>
      <c r="V45" s="23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3"/>
      <c r="AI45" s="20"/>
      <c r="AJ45" s="20"/>
      <c r="AK45" s="23"/>
      <c r="AL45" s="20"/>
      <c r="AM45" s="20"/>
      <c r="AN45" s="23"/>
      <c r="AO45" s="20"/>
      <c r="AP45" s="20"/>
      <c r="AQ45" s="23"/>
      <c r="AR45" s="20"/>
      <c r="AS45" s="20"/>
      <c r="AT45" s="23"/>
      <c r="AU45" s="20"/>
      <c r="AV45" s="20"/>
      <c r="AW45" s="23"/>
      <c r="AX45" s="20"/>
      <c r="AY45" s="20"/>
      <c r="AZ45" s="23"/>
      <c r="BA45" s="20"/>
      <c r="BB45" s="20"/>
      <c r="BC45" s="23"/>
      <c r="BD45" s="20"/>
      <c r="BE45" s="20"/>
      <c r="BF45" s="23"/>
      <c r="BG45" s="20"/>
      <c r="BH45" s="20"/>
      <c r="BI45" s="23"/>
      <c r="BJ45" s="20"/>
      <c r="BK45" s="20"/>
      <c r="BL45" s="23"/>
      <c r="BM45" s="20"/>
      <c r="BN45" s="20"/>
      <c r="BO45" s="23"/>
      <c r="BP45" s="20"/>
      <c r="BQ45" s="20"/>
      <c r="BR45" s="23"/>
      <c r="BS45" s="20"/>
      <c r="BT45" s="20"/>
      <c r="BU45" s="23"/>
      <c r="BV45" s="20"/>
      <c r="BW45" s="20"/>
      <c r="BX45" s="23"/>
      <c r="BY45" s="20"/>
      <c r="BZ45" s="20"/>
      <c r="CA45" s="23"/>
      <c r="CB45" s="20"/>
      <c r="CC45" s="20"/>
      <c r="CD45" s="23"/>
      <c r="CE45" s="20"/>
      <c r="CF45" s="20"/>
      <c r="CG45" s="23"/>
      <c r="CH45" s="20"/>
      <c r="CI45" s="20"/>
      <c r="CJ45" s="23"/>
      <c r="CK45" s="20"/>
      <c r="CL45" s="20"/>
      <c r="CM45" s="23"/>
      <c r="CN45" s="20"/>
      <c r="CO45" s="20"/>
      <c r="CP45" s="23"/>
    </row>
    <row r="46" spans="1:94" s="68" customFormat="1" ht="15.75" customHeight="1">
      <c r="A46" s="20" t="s">
        <v>78</v>
      </c>
      <c r="B46" s="20">
        <f t="shared" si="142"/>
        <v>227</v>
      </c>
      <c r="C46" s="20">
        <f t="shared" si="143"/>
        <v>123.52</v>
      </c>
      <c r="D46" s="20">
        <f t="shared" si="1"/>
        <v>54.414096916299556</v>
      </c>
      <c r="E46" s="20"/>
      <c r="F46" s="20"/>
      <c r="G46" s="23"/>
      <c r="H46" s="20"/>
      <c r="I46" s="20"/>
      <c r="J46" s="23"/>
      <c r="K46" s="20">
        <v>227</v>
      </c>
      <c r="L46" s="20">
        <v>123.52</v>
      </c>
      <c r="M46" s="23">
        <f t="shared" si="137"/>
        <v>54.414096916299556</v>
      </c>
      <c r="N46" s="20"/>
      <c r="O46" s="20"/>
      <c r="P46" s="23"/>
      <c r="Q46" s="20"/>
      <c r="R46" s="20"/>
      <c r="S46" s="23"/>
      <c r="T46" s="20"/>
      <c r="U46" s="20"/>
      <c r="V46" s="23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3"/>
      <c r="AI46" s="20"/>
      <c r="AJ46" s="20"/>
      <c r="AK46" s="23"/>
      <c r="AL46" s="20"/>
      <c r="AM46" s="20"/>
      <c r="AN46" s="23"/>
      <c r="AO46" s="20"/>
      <c r="AP46" s="20"/>
      <c r="AQ46" s="23"/>
      <c r="AR46" s="20"/>
      <c r="AS46" s="20"/>
      <c r="AT46" s="23"/>
      <c r="AU46" s="20"/>
      <c r="AV46" s="20"/>
      <c r="AW46" s="23"/>
      <c r="AX46" s="20"/>
      <c r="AY46" s="20"/>
      <c r="AZ46" s="23"/>
      <c r="BA46" s="20"/>
      <c r="BB46" s="20"/>
      <c r="BC46" s="23"/>
      <c r="BD46" s="20"/>
      <c r="BE46" s="20"/>
      <c r="BF46" s="23"/>
      <c r="BG46" s="20"/>
      <c r="BH46" s="20"/>
      <c r="BI46" s="23"/>
      <c r="BJ46" s="20"/>
      <c r="BK46" s="20"/>
      <c r="BL46" s="23"/>
      <c r="BM46" s="20"/>
      <c r="BN46" s="20"/>
      <c r="BO46" s="23"/>
      <c r="BP46" s="20"/>
      <c r="BQ46" s="20"/>
      <c r="BR46" s="23"/>
      <c r="BS46" s="20"/>
      <c r="BT46" s="20"/>
      <c r="BU46" s="23"/>
      <c r="BV46" s="20"/>
      <c r="BW46" s="20"/>
      <c r="BX46" s="23"/>
      <c r="BY46" s="20"/>
      <c r="BZ46" s="20"/>
      <c r="CA46" s="23"/>
      <c r="CB46" s="20"/>
      <c r="CC46" s="20"/>
      <c r="CD46" s="23"/>
      <c r="CE46" s="20"/>
      <c r="CF46" s="20"/>
      <c r="CG46" s="23"/>
      <c r="CH46" s="20"/>
      <c r="CI46" s="20"/>
      <c r="CJ46" s="23"/>
      <c r="CK46" s="20"/>
      <c r="CL46" s="20"/>
      <c r="CM46" s="23"/>
      <c r="CN46" s="20"/>
      <c r="CO46" s="20"/>
      <c r="CP46" s="23"/>
    </row>
    <row r="47" spans="1:94" s="61" customFormat="1" ht="18" customHeight="1">
      <c r="A47" s="22" t="s">
        <v>178</v>
      </c>
      <c r="B47" s="62">
        <f>B48+B49</f>
        <v>167470.42147000003</v>
      </c>
      <c r="C47" s="62">
        <f>C48+C49</f>
        <v>102165.48436999999</v>
      </c>
      <c r="D47" s="22">
        <f t="shared" si="1"/>
        <v>61.005091808586329</v>
      </c>
      <c r="E47" s="22">
        <f t="shared" ref="E47:BK47" si="144">E48+E49</f>
        <v>1068</v>
      </c>
      <c r="F47" s="22">
        <f t="shared" si="144"/>
        <v>608.16476</v>
      </c>
      <c r="G47" s="24">
        <f t="shared" ref="G47:G48" si="145">F47/E47*100</f>
        <v>56.944265917602998</v>
      </c>
      <c r="H47" s="22">
        <f t="shared" si="144"/>
        <v>23.5</v>
      </c>
      <c r="I47" s="22">
        <f t="shared" si="144"/>
        <v>23.5</v>
      </c>
      <c r="J47" s="24">
        <f t="shared" ref="J47:J48" si="146">I47/H47*100</f>
        <v>100</v>
      </c>
      <c r="K47" s="22">
        <f t="shared" si="144"/>
        <v>1233.8</v>
      </c>
      <c r="L47" s="22">
        <f t="shared" si="144"/>
        <v>579.35943999999995</v>
      </c>
      <c r="M47" s="24">
        <f t="shared" si="108"/>
        <v>46.957322094342679</v>
      </c>
      <c r="N47" s="22">
        <f t="shared" si="144"/>
        <v>79034.899999999994</v>
      </c>
      <c r="O47" s="22">
        <f t="shared" si="144"/>
        <v>47748.21</v>
      </c>
      <c r="P47" s="24">
        <f t="shared" ref="P47:P48" si="147">O47/N47*100</f>
        <v>60.414082892494335</v>
      </c>
      <c r="Q47" s="22">
        <f t="shared" si="144"/>
        <v>21041.9</v>
      </c>
      <c r="R47" s="22">
        <f t="shared" si="144"/>
        <v>12097.16</v>
      </c>
      <c r="S47" s="24">
        <f t="shared" ref="S47:S48" si="148">R47/Q47*100</f>
        <v>57.490815943427151</v>
      </c>
      <c r="T47" s="22">
        <f t="shared" si="144"/>
        <v>5.0999999999999996</v>
      </c>
      <c r="U47" s="22">
        <f t="shared" si="144"/>
        <v>0</v>
      </c>
      <c r="V47" s="24">
        <f t="shared" ref="V47" si="149">U47/T47*100</f>
        <v>0</v>
      </c>
      <c r="W47" s="22">
        <f t="shared" si="144"/>
        <v>133.9</v>
      </c>
      <c r="X47" s="22">
        <f t="shared" si="144"/>
        <v>61.299149999999997</v>
      </c>
      <c r="Y47" s="22">
        <f t="shared" ref="Y47:Y48" si="150">X47/W47*100</f>
        <v>45.779798356982823</v>
      </c>
      <c r="Z47" s="22">
        <f t="shared" si="144"/>
        <v>10723.4</v>
      </c>
      <c r="AA47" s="22">
        <f t="shared" si="144"/>
        <v>6238.7</v>
      </c>
      <c r="AB47" s="22">
        <f t="shared" ref="AB47:AB48" si="151">AA47/Z47*100</f>
        <v>58.178376261260425</v>
      </c>
      <c r="AC47" s="22">
        <f t="shared" si="144"/>
        <v>3825</v>
      </c>
      <c r="AD47" s="22">
        <f t="shared" si="144"/>
        <v>2130.326</v>
      </c>
      <c r="AE47" s="22">
        <f t="shared" ref="AE47:AE48" si="152">AD47/AC47*100</f>
        <v>55.694797385620923</v>
      </c>
      <c r="AF47" s="22">
        <f t="shared" si="144"/>
        <v>28873.94</v>
      </c>
      <c r="AG47" s="22">
        <f t="shared" si="144"/>
        <v>20167.564979999999</v>
      </c>
      <c r="AH47" s="24">
        <f t="shared" ref="AH47:AH48" si="153">AG47/AF47*100</f>
        <v>69.84694496144273</v>
      </c>
      <c r="AI47" s="22">
        <f t="shared" si="144"/>
        <v>100.6</v>
      </c>
      <c r="AJ47" s="22">
        <f t="shared" si="144"/>
        <v>48.005490000000002</v>
      </c>
      <c r="AK47" s="24">
        <f t="shared" ref="AK47:AK48" si="154">AJ47/AI47*100</f>
        <v>47.719174950298218</v>
      </c>
      <c r="AL47" s="22">
        <f t="shared" si="144"/>
        <v>0</v>
      </c>
      <c r="AM47" s="22">
        <f t="shared" si="144"/>
        <v>0</v>
      </c>
      <c r="AN47" s="24"/>
      <c r="AO47" s="22">
        <f t="shared" si="144"/>
        <v>447</v>
      </c>
      <c r="AP47" s="22">
        <f t="shared" si="144"/>
        <v>232.79363000000001</v>
      </c>
      <c r="AQ47" s="24">
        <f t="shared" ref="AQ47:AQ48" si="155">AP47/AO47*100</f>
        <v>52.079111856823268</v>
      </c>
      <c r="AR47" s="22">
        <f t="shared" si="144"/>
        <v>3</v>
      </c>
      <c r="AS47" s="22">
        <f t="shared" si="144"/>
        <v>1.5</v>
      </c>
      <c r="AT47" s="24">
        <f t="shared" ref="AT47:AT48" si="156">AS47/AR47*100</f>
        <v>50</v>
      </c>
      <c r="AU47" s="22">
        <f t="shared" si="144"/>
        <v>258.2</v>
      </c>
      <c r="AV47" s="22">
        <f t="shared" si="144"/>
        <v>0</v>
      </c>
      <c r="AW47" s="24">
        <f t="shared" ref="AW47:AW48" si="157">AV47/AU47*100</f>
        <v>0</v>
      </c>
      <c r="AX47" s="22">
        <f t="shared" si="144"/>
        <v>375</v>
      </c>
      <c r="AY47" s="22">
        <f t="shared" si="144"/>
        <v>247.18038000000001</v>
      </c>
      <c r="AZ47" s="24">
        <f t="shared" ref="AZ47:AZ48" si="158">AY47/AX47*100</f>
        <v>65.914767999999995</v>
      </c>
      <c r="BA47" s="22">
        <f t="shared" si="144"/>
        <v>22</v>
      </c>
      <c r="BB47" s="22">
        <f t="shared" si="144"/>
        <v>22</v>
      </c>
      <c r="BC47" s="24">
        <f t="shared" ref="BC47:BC48" si="159">BB47/BA47*100</f>
        <v>100</v>
      </c>
      <c r="BD47" s="22">
        <f t="shared" si="144"/>
        <v>0</v>
      </c>
      <c r="BE47" s="22">
        <f t="shared" si="144"/>
        <v>0</v>
      </c>
      <c r="BF47" s="23"/>
      <c r="BG47" s="22">
        <f t="shared" si="144"/>
        <v>187.7</v>
      </c>
      <c r="BH47" s="22">
        <f t="shared" si="144"/>
        <v>187.69</v>
      </c>
      <c r="BI47" s="24">
        <f t="shared" ref="BI47:BI48" si="160">BH47/BG47*100</f>
        <v>99.994672349493868</v>
      </c>
      <c r="BJ47" s="22">
        <f t="shared" si="144"/>
        <v>0</v>
      </c>
      <c r="BK47" s="22">
        <f t="shared" si="144"/>
        <v>0</v>
      </c>
      <c r="BL47" s="23"/>
      <c r="BM47" s="22">
        <f t="shared" ref="BM47:CF47" si="161">BM48+BM49</f>
        <v>10478.6</v>
      </c>
      <c r="BN47" s="22">
        <f t="shared" si="161"/>
        <v>5564.4828699999998</v>
      </c>
      <c r="BO47" s="24">
        <f t="shared" ref="BO47:BO48" si="162">BN47/BM47*100</f>
        <v>53.103304544500219</v>
      </c>
      <c r="BP47" s="22">
        <f t="shared" si="161"/>
        <v>21.9</v>
      </c>
      <c r="BQ47" s="22">
        <f t="shared" si="161"/>
        <v>0</v>
      </c>
      <c r="BR47" s="24">
        <f t="shared" ref="BR47:BR48" si="163">BQ47/BP47*100</f>
        <v>0</v>
      </c>
      <c r="BS47" s="22">
        <f t="shared" si="161"/>
        <v>0</v>
      </c>
      <c r="BT47" s="22">
        <f t="shared" si="161"/>
        <v>0</v>
      </c>
      <c r="BU47" s="23"/>
      <c r="BV47" s="22">
        <f t="shared" si="161"/>
        <v>0</v>
      </c>
      <c r="BW47" s="22">
        <f t="shared" si="161"/>
        <v>0</v>
      </c>
      <c r="BX47" s="24"/>
      <c r="BY47" s="22">
        <f t="shared" si="161"/>
        <v>2521.7853399999999</v>
      </c>
      <c r="BZ47" s="22">
        <f t="shared" si="161"/>
        <v>2521.7853399999999</v>
      </c>
      <c r="CA47" s="24">
        <f t="shared" ref="CA47:CA48" si="164">BZ47/BY47*100</f>
        <v>100</v>
      </c>
      <c r="CB47" s="22">
        <f t="shared" si="161"/>
        <v>2496.5674899999999</v>
      </c>
      <c r="CC47" s="22">
        <f t="shared" si="161"/>
        <v>2496.5674899999999</v>
      </c>
      <c r="CD47" s="24">
        <f t="shared" ref="CD47:CD48" si="165">CC47/CB47*100</f>
        <v>100</v>
      </c>
      <c r="CE47" s="22">
        <f t="shared" si="161"/>
        <v>25.217849999999999</v>
      </c>
      <c r="CF47" s="22">
        <f t="shared" si="161"/>
        <v>25.217849999999999</v>
      </c>
      <c r="CG47" s="24">
        <f t="shared" ref="CG47:CG48" si="166">CF47/CE47*100</f>
        <v>100</v>
      </c>
      <c r="CH47" s="22">
        <f t="shared" ref="CH47:CI47" si="167">CH48+CH49</f>
        <v>0</v>
      </c>
      <c r="CI47" s="22">
        <f t="shared" si="167"/>
        <v>0</v>
      </c>
      <c r="CJ47" s="24"/>
      <c r="CK47" s="22">
        <f t="shared" ref="CK47:CL47" si="168">CK48+CK49</f>
        <v>6327.7</v>
      </c>
      <c r="CL47" s="22">
        <f t="shared" si="168"/>
        <v>3685.76233</v>
      </c>
      <c r="CM47" s="24">
        <f t="shared" ref="CM47:CM48" si="169">CL47/CK47*100</f>
        <v>58.248057430029874</v>
      </c>
      <c r="CN47" s="22">
        <f t="shared" ref="CN47:CO47" si="170">CN48+CN49</f>
        <v>763.49612999999999</v>
      </c>
      <c r="CO47" s="22">
        <f t="shared" si="170"/>
        <v>0</v>
      </c>
      <c r="CP47" s="24">
        <f>CO47/CN47*100</f>
        <v>0</v>
      </c>
    </row>
    <row r="48" spans="1:94" s="43" customFormat="1" ht="15.75" customHeight="1">
      <c r="A48" s="20" t="s">
        <v>163</v>
      </c>
      <c r="B48" s="20">
        <f>E48+H48+K48+N48+Q48+T48+W48+Z48+AC48+AF48+AI48+AL48+AO48+AR48+AU48+AX48+BA48+BD48+BG48+BJ48+BM48+BP48+BS48+BV48+BY48+CH48+CK48+CN48</f>
        <v>166236.62147000004</v>
      </c>
      <c r="C48" s="20">
        <f>F48+I48+L48+O48+R48+U48+X48+AA48+AD48+AG48+AJ48+AM48+AP48+AS48+AV48+AY48+BB48+BE48+BH48+BK48+BN48+BQ48+BT48+BW48+BZ48+CI48+CL48+CO48</f>
        <v>101586.12492999999</v>
      </c>
      <c r="D48" s="20">
        <f t="shared" si="1"/>
        <v>61.109353662082675</v>
      </c>
      <c r="E48" s="20">
        <v>1068</v>
      </c>
      <c r="F48" s="20">
        <v>608.16476</v>
      </c>
      <c r="G48" s="23">
        <f t="shared" si="145"/>
        <v>56.944265917602998</v>
      </c>
      <c r="H48" s="20">
        <v>23.5</v>
      </c>
      <c r="I48" s="20">
        <v>23.5</v>
      </c>
      <c r="J48" s="23">
        <f t="shared" si="146"/>
        <v>100</v>
      </c>
      <c r="K48" s="20"/>
      <c r="L48" s="20"/>
      <c r="M48" s="23"/>
      <c r="N48" s="20">
        <v>79034.899999999994</v>
      </c>
      <c r="O48" s="20">
        <v>47748.21</v>
      </c>
      <c r="P48" s="23">
        <f t="shared" si="147"/>
        <v>60.414082892494335</v>
      </c>
      <c r="Q48" s="20">
        <v>21041.9</v>
      </c>
      <c r="R48" s="20">
        <v>12097.16</v>
      </c>
      <c r="S48" s="23">
        <f t="shared" si="148"/>
        <v>57.490815943427151</v>
      </c>
      <c r="T48" s="20">
        <v>5.0999999999999996</v>
      </c>
      <c r="U48" s="20"/>
      <c r="V48" s="23">
        <f>U48/T48*100</f>
        <v>0</v>
      </c>
      <c r="W48" s="20">
        <v>133.9</v>
      </c>
      <c r="X48" s="20">
        <v>61.299149999999997</v>
      </c>
      <c r="Y48" s="23">
        <f t="shared" si="150"/>
        <v>45.779798356982823</v>
      </c>
      <c r="Z48" s="20">
        <v>10723.4</v>
      </c>
      <c r="AA48" s="20">
        <v>6238.7</v>
      </c>
      <c r="AB48" s="23">
        <f t="shared" si="151"/>
        <v>58.178376261260425</v>
      </c>
      <c r="AC48" s="20">
        <v>3825</v>
      </c>
      <c r="AD48" s="20">
        <v>2130.326</v>
      </c>
      <c r="AE48" s="23">
        <f t="shared" si="152"/>
        <v>55.694797385620923</v>
      </c>
      <c r="AF48" s="20">
        <v>28873.94</v>
      </c>
      <c r="AG48" s="20">
        <v>20167.564979999999</v>
      </c>
      <c r="AH48" s="23">
        <f t="shared" si="153"/>
        <v>69.84694496144273</v>
      </c>
      <c r="AI48" s="20">
        <v>100.6</v>
      </c>
      <c r="AJ48" s="20">
        <v>48.005490000000002</v>
      </c>
      <c r="AK48" s="23">
        <f t="shared" si="154"/>
        <v>47.719174950298218</v>
      </c>
      <c r="AL48" s="20"/>
      <c r="AM48" s="20"/>
      <c r="AN48" s="23"/>
      <c r="AO48" s="20">
        <v>447</v>
      </c>
      <c r="AP48" s="20">
        <v>232.79363000000001</v>
      </c>
      <c r="AQ48" s="23">
        <f t="shared" si="155"/>
        <v>52.079111856823268</v>
      </c>
      <c r="AR48" s="20">
        <v>3</v>
      </c>
      <c r="AS48" s="20">
        <v>1.5</v>
      </c>
      <c r="AT48" s="23">
        <f t="shared" si="156"/>
        <v>50</v>
      </c>
      <c r="AU48" s="20">
        <v>258.2</v>
      </c>
      <c r="AV48" s="20"/>
      <c r="AW48" s="23">
        <f t="shared" si="157"/>
        <v>0</v>
      </c>
      <c r="AX48" s="20">
        <v>375</v>
      </c>
      <c r="AY48" s="20">
        <v>247.18038000000001</v>
      </c>
      <c r="AZ48" s="23">
        <f t="shared" si="158"/>
        <v>65.914767999999995</v>
      </c>
      <c r="BA48" s="20">
        <v>22</v>
      </c>
      <c r="BB48" s="20">
        <v>22</v>
      </c>
      <c r="BC48" s="23">
        <f t="shared" si="159"/>
        <v>100</v>
      </c>
      <c r="BD48" s="20"/>
      <c r="BE48" s="20"/>
      <c r="BF48" s="23"/>
      <c r="BG48" s="20">
        <v>187.7</v>
      </c>
      <c r="BH48" s="20">
        <v>187.69</v>
      </c>
      <c r="BI48" s="23">
        <f t="shared" si="160"/>
        <v>99.994672349493868</v>
      </c>
      <c r="BJ48" s="20"/>
      <c r="BK48" s="20"/>
      <c r="BL48" s="23"/>
      <c r="BM48" s="20">
        <v>10478.6</v>
      </c>
      <c r="BN48" s="20">
        <v>5564.4828699999998</v>
      </c>
      <c r="BO48" s="23">
        <f t="shared" si="162"/>
        <v>53.103304544500219</v>
      </c>
      <c r="BP48" s="20">
        <v>21.9</v>
      </c>
      <c r="BQ48" s="20">
        <v>0</v>
      </c>
      <c r="BR48" s="23">
        <f t="shared" si="163"/>
        <v>0</v>
      </c>
      <c r="BS48" s="20"/>
      <c r="BT48" s="20"/>
      <c r="BU48" s="23"/>
      <c r="BV48" s="20"/>
      <c r="BW48" s="20"/>
      <c r="BX48" s="23"/>
      <c r="BY48" s="20">
        <f>SUM(CB48+CE48)</f>
        <v>2521.7853399999999</v>
      </c>
      <c r="BZ48" s="23">
        <f>CC48+CF48</f>
        <v>2521.7853399999999</v>
      </c>
      <c r="CA48" s="23">
        <f t="shared" si="164"/>
        <v>100</v>
      </c>
      <c r="CB48" s="20">
        <v>2496.5674899999999</v>
      </c>
      <c r="CC48" s="23">
        <v>2496.5674899999999</v>
      </c>
      <c r="CD48" s="23">
        <f t="shared" si="165"/>
        <v>100</v>
      </c>
      <c r="CE48" s="20">
        <v>25.217849999999999</v>
      </c>
      <c r="CF48" s="20">
        <v>25.217849999999999</v>
      </c>
      <c r="CG48" s="23">
        <f t="shared" si="166"/>
        <v>100</v>
      </c>
      <c r="CH48" s="20"/>
      <c r="CI48" s="20"/>
      <c r="CJ48" s="23"/>
      <c r="CK48" s="20">
        <v>6327.7</v>
      </c>
      <c r="CL48" s="20">
        <v>3685.76233</v>
      </c>
      <c r="CM48" s="23">
        <f t="shared" si="169"/>
        <v>58.248057430029874</v>
      </c>
      <c r="CN48" s="20">
        <v>763.49612999999999</v>
      </c>
      <c r="CO48" s="20"/>
      <c r="CP48" s="23">
        <f>CO48/CN48*100</f>
        <v>0</v>
      </c>
    </row>
    <row r="49" spans="1:94" s="61" customFormat="1" ht="15.75" customHeight="1">
      <c r="A49" s="22" t="s">
        <v>192</v>
      </c>
      <c r="B49" s="22">
        <f>SUM(B50:B58)</f>
        <v>1233.8</v>
      </c>
      <c r="C49" s="22">
        <f t="shared" ref="C49" si="171">SUM(C50:C58)</f>
        <v>579.35943999999995</v>
      </c>
      <c r="D49" s="22">
        <f t="shared" si="1"/>
        <v>46.957322094342679</v>
      </c>
      <c r="E49" s="22">
        <f t="shared" ref="E49:BK49" si="172">SUM(E50:E58)</f>
        <v>0</v>
      </c>
      <c r="F49" s="22">
        <f t="shared" si="172"/>
        <v>0</v>
      </c>
      <c r="G49" s="24"/>
      <c r="H49" s="22">
        <f t="shared" si="172"/>
        <v>0</v>
      </c>
      <c r="I49" s="22">
        <f t="shared" si="172"/>
        <v>0</v>
      </c>
      <c r="J49" s="24"/>
      <c r="K49" s="22">
        <f>SUM(K50:K58)</f>
        <v>1233.8</v>
      </c>
      <c r="L49" s="22">
        <f t="shared" si="172"/>
        <v>579.35943999999995</v>
      </c>
      <c r="M49" s="24">
        <f t="shared" ref="M49:M58" si="173">L49/K49*100</f>
        <v>46.957322094342679</v>
      </c>
      <c r="N49" s="22">
        <f t="shared" si="172"/>
        <v>0</v>
      </c>
      <c r="O49" s="22">
        <f t="shared" si="172"/>
        <v>0</v>
      </c>
      <c r="P49" s="24"/>
      <c r="Q49" s="22">
        <f t="shared" si="172"/>
        <v>0</v>
      </c>
      <c r="R49" s="22">
        <f t="shared" si="172"/>
        <v>0</v>
      </c>
      <c r="S49" s="24"/>
      <c r="T49" s="22">
        <f t="shared" si="172"/>
        <v>0</v>
      </c>
      <c r="U49" s="22">
        <f t="shared" si="172"/>
        <v>0</v>
      </c>
      <c r="V49" s="24"/>
      <c r="W49" s="22">
        <f t="shared" si="172"/>
        <v>0</v>
      </c>
      <c r="X49" s="22">
        <f t="shared" si="172"/>
        <v>0</v>
      </c>
      <c r="Y49" s="22"/>
      <c r="Z49" s="22">
        <f t="shared" si="172"/>
        <v>0</v>
      </c>
      <c r="AA49" s="22">
        <f t="shared" si="172"/>
        <v>0</v>
      </c>
      <c r="AB49" s="22"/>
      <c r="AC49" s="22">
        <f t="shared" si="172"/>
        <v>0</v>
      </c>
      <c r="AD49" s="22">
        <f t="shared" si="172"/>
        <v>0</v>
      </c>
      <c r="AE49" s="22"/>
      <c r="AF49" s="22">
        <f t="shared" si="172"/>
        <v>0</v>
      </c>
      <c r="AG49" s="22">
        <f t="shared" si="172"/>
        <v>0</v>
      </c>
      <c r="AH49" s="24"/>
      <c r="AI49" s="22">
        <f t="shared" si="172"/>
        <v>0</v>
      </c>
      <c r="AJ49" s="22">
        <f t="shared" si="172"/>
        <v>0</v>
      </c>
      <c r="AK49" s="24"/>
      <c r="AL49" s="22">
        <f t="shared" si="172"/>
        <v>0</v>
      </c>
      <c r="AM49" s="22">
        <f t="shared" si="172"/>
        <v>0</v>
      </c>
      <c r="AN49" s="24"/>
      <c r="AO49" s="22">
        <f t="shared" si="172"/>
        <v>0</v>
      </c>
      <c r="AP49" s="22">
        <f t="shared" si="172"/>
        <v>0</v>
      </c>
      <c r="AQ49" s="24"/>
      <c r="AR49" s="22">
        <f t="shared" si="172"/>
        <v>0</v>
      </c>
      <c r="AS49" s="22">
        <f t="shared" si="172"/>
        <v>0</v>
      </c>
      <c r="AT49" s="24"/>
      <c r="AU49" s="22">
        <f t="shared" si="172"/>
        <v>0</v>
      </c>
      <c r="AV49" s="22">
        <f t="shared" si="172"/>
        <v>0</v>
      </c>
      <c r="AW49" s="24"/>
      <c r="AX49" s="22">
        <f t="shared" si="172"/>
        <v>0</v>
      </c>
      <c r="AY49" s="22">
        <f t="shared" si="172"/>
        <v>0</v>
      </c>
      <c r="AZ49" s="24"/>
      <c r="BA49" s="22">
        <f t="shared" si="172"/>
        <v>0</v>
      </c>
      <c r="BB49" s="22"/>
      <c r="BC49" s="24"/>
      <c r="BD49" s="22">
        <f t="shared" si="172"/>
        <v>0</v>
      </c>
      <c r="BE49" s="22">
        <f t="shared" si="172"/>
        <v>0</v>
      </c>
      <c r="BF49" s="23"/>
      <c r="BG49" s="22">
        <f t="shared" si="172"/>
        <v>0</v>
      </c>
      <c r="BH49" s="22">
        <f t="shared" si="172"/>
        <v>0</v>
      </c>
      <c r="BI49" s="23"/>
      <c r="BJ49" s="22">
        <f t="shared" si="172"/>
        <v>0</v>
      </c>
      <c r="BK49" s="22">
        <f t="shared" si="172"/>
        <v>0</v>
      </c>
      <c r="BL49" s="23"/>
      <c r="BM49" s="22">
        <f t="shared" ref="BM49:CF49" si="174">SUM(BM50:BM58)</f>
        <v>0</v>
      </c>
      <c r="BN49" s="22">
        <f t="shared" si="174"/>
        <v>0</v>
      </c>
      <c r="BO49" s="24"/>
      <c r="BP49" s="22">
        <f t="shared" si="174"/>
        <v>0</v>
      </c>
      <c r="BQ49" s="22">
        <f t="shared" si="174"/>
        <v>0</v>
      </c>
      <c r="BR49" s="24"/>
      <c r="BS49" s="22">
        <f t="shared" si="174"/>
        <v>0</v>
      </c>
      <c r="BT49" s="22">
        <f t="shared" si="174"/>
        <v>0</v>
      </c>
      <c r="BU49" s="23"/>
      <c r="BV49" s="22">
        <f t="shared" si="174"/>
        <v>0</v>
      </c>
      <c r="BW49" s="22">
        <f t="shared" si="174"/>
        <v>0</v>
      </c>
      <c r="BX49" s="23"/>
      <c r="BY49" s="22">
        <f t="shared" si="174"/>
        <v>0</v>
      </c>
      <c r="BZ49" s="22">
        <f t="shared" si="174"/>
        <v>0</v>
      </c>
      <c r="CA49" s="24"/>
      <c r="CB49" s="22">
        <f t="shared" si="174"/>
        <v>0</v>
      </c>
      <c r="CC49" s="22">
        <f t="shared" si="174"/>
        <v>0</v>
      </c>
      <c r="CD49" s="23"/>
      <c r="CE49" s="22">
        <f t="shared" si="174"/>
        <v>0</v>
      </c>
      <c r="CF49" s="22">
        <f t="shared" si="174"/>
        <v>0</v>
      </c>
      <c r="CG49" s="23"/>
      <c r="CH49" s="22">
        <f t="shared" ref="CH49:CI49" si="175">SUM(CH50:CH58)</f>
        <v>0</v>
      </c>
      <c r="CI49" s="22">
        <f t="shared" si="175"/>
        <v>0</v>
      </c>
      <c r="CJ49" s="24"/>
      <c r="CK49" s="22">
        <f t="shared" ref="CK49:CL49" si="176">SUM(CK50:CK58)</f>
        <v>0</v>
      </c>
      <c r="CL49" s="22">
        <f t="shared" si="176"/>
        <v>0</v>
      </c>
      <c r="CM49" s="23"/>
      <c r="CN49" s="22">
        <f t="shared" ref="CN49:CO49" si="177">SUM(CN50:CN58)</f>
        <v>0</v>
      </c>
      <c r="CO49" s="22">
        <f t="shared" si="177"/>
        <v>0</v>
      </c>
      <c r="CP49" s="24"/>
    </row>
    <row r="50" spans="1:94" s="43" customFormat="1" ht="15.75" customHeight="1">
      <c r="A50" s="20" t="s">
        <v>102</v>
      </c>
      <c r="B50" s="20">
        <f t="shared" ref="B50:B58" si="178">E50+H50+K50+N50+Q50+T50+W50+Z50+AC50+AF50+AI50+AL50+AO50+AR50+AU50+AX50+BA50+BD50+BG50+BJ50+BM50+BP50+BS50+BV50+BY50+CH50+CK50+CN50</f>
        <v>227</v>
      </c>
      <c r="C50" s="20">
        <f t="shared" ref="C50:C58" si="179">F50+I50+L50+O50+R50+U50+X50+AA50+AD50+AG50+AJ50+AM50+AP50+AS50+AV50+AY50+BB50+BE50+BH50+BK50+BN50+BQ50+BT50+BW50+BZ50+CI50+CL50+CO50</f>
        <v>99.861599999999996</v>
      </c>
      <c r="D50" s="20">
        <f t="shared" si="1"/>
        <v>43.991894273127755</v>
      </c>
      <c r="E50" s="20"/>
      <c r="F50" s="20"/>
      <c r="G50" s="23"/>
      <c r="H50" s="20"/>
      <c r="I50" s="20"/>
      <c r="J50" s="23"/>
      <c r="K50" s="20">
        <v>227</v>
      </c>
      <c r="L50" s="20">
        <v>99.861599999999996</v>
      </c>
      <c r="M50" s="23">
        <f t="shared" si="173"/>
        <v>43.991894273127755</v>
      </c>
      <c r="N50" s="20"/>
      <c r="O50" s="20"/>
      <c r="P50" s="23"/>
      <c r="Q50" s="20"/>
      <c r="R50" s="20"/>
      <c r="S50" s="23"/>
      <c r="T50" s="20"/>
      <c r="U50" s="20"/>
      <c r="V50" s="23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3"/>
      <c r="AI50" s="20"/>
      <c r="AJ50" s="20"/>
      <c r="AK50" s="23"/>
      <c r="AL50" s="20"/>
      <c r="AM50" s="20"/>
      <c r="AN50" s="23"/>
      <c r="AO50" s="20"/>
      <c r="AP50" s="20"/>
      <c r="AQ50" s="23"/>
      <c r="AR50" s="20"/>
      <c r="AS50" s="20"/>
      <c r="AT50" s="23"/>
      <c r="AU50" s="20"/>
      <c r="AV50" s="20"/>
      <c r="AW50" s="23"/>
      <c r="AX50" s="20"/>
      <c r="AY50" s="20"/>
      <c r="AZ50" s="23"/>
      <c r="BA50" s="20"/>
      <c r="BB50" s="20"/>
      <c r="BC50" s="23"/>
      <c r="BD50" s="20"/>
      <c r="BE50" s="20"/>
      <c r="BF50" s="23"/>
      <c r="BG50" s="20"/>
      <c r="BH50" s="20"/>
      <c r="BI50" s="23"/>
      <c r="BJ50" s="20"/>
      <c r="BK50" s="20"/>
      <c r="BL50" s="23"/>
      <c r="BM50" s="20"/>
      <c r="BN50" s="20"/>
      <c r="BO50" s="23"/>
      <c r="BP50" s="20"/>
      <c r="BQ50" s="20"/>
      <c r="BR50" s="23"/>
      <c r="BS50" s="20"/>
      <c r="BT50" s="20"/>
      <c r="BU50" s="23"/>
      <c r="BV50" s="20"/>
      <c r="BW50" s="20"/>
      <c r="BX50" s="23"/>
      <c r="BY50" s="20"/>
      <c r="BZ50" s="20"/>
      <c r="CA50" s="23"/>
      <c r="CB50" s="20"/>
      <c r="CC50" s="20"/>
      <c r="CD50" s="23"/>
      <c r="CE50" s="20"/>
      <c r="CF50" s="20"/>
      <c r="CG50" s="23"/>
      <c r="CH50" s="20"/>
      <c r="CI50" s="20"/>
      <c r="CJ50" s="23"/>
      <c r="CK50" s="20"/>
      <c r="CL50" s="20"/>
      <c r="CM50" s="23"/>
      <c r="CN50" s="20"/>
      <c r="CO50" s="20"/>
      <c r="CP50" s="23"/>
    </row>
    <row r="51" spans="1:94" s="43" customFormat="1" ht="15.75" customHeight="1">
      <c r="A51" s="20" t="s">
        <v>103</v>
      </c>
      <c r="B51" s="20">
        <f t="shared" si="178"/>
        <v>111.4</v>
      </c>
      <c r="C51" s="20">
        <f t="shared" si="179"/>
        <v>55.239579999999997</v>
      </c>
      <c r="D51" s="20">
        <f t="shared" si="1"/>
        <v>49.586696588868932</v>
      </c>
      <c r="E51" s="20"/>
      <c r="F51" s="20"/>
      <c r="G51" s="23"/>
      <c r="H51" s="20"/>
      <c r="I51" s="20"/>
      <c r="J51" s="23"/>
      <c r="K51" s="20">
        <v>111.4</v>
      </c>
      <c r="L51" s="20">
        <v>55.239579999999997</v>
      </c>
      <c r="M51" s="23">
        <f t="shared" si="173"/>
        <v>49.586696588868932</v>
      </c>
      <c r="N51" s="20"/>
      <c r="O51" s="20"/>
      <c r="P51" s="23"/>
      <c r="Q51" s="20"/>
      <c r="R51" s="20"/>
      <c r="S51" s="23"/>
      <c r="T51" s="20"/>
      <c r="U51" s="20"/>
      <c r="V51" s="23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3"/>
      <c r="AI51" s="20"/>
      <c r="AJ51" s="20"/>
      <c r="AK51" s="23"/>
      <c r="AL51" s="20"/>
      <c r="AM51" s="20"/>
      <c r="AN51" s="23"/>
      <c r="AO51" s="20"/>
      <c r="AP51" s="20"/>
      <c r="AQ51" s="23"/>
      <c r="AR51" s="20"/>
      <c r="AS51" s="20"/>
      <c r="AT51" s="23"/>
      <c r="AU51" s="20"/>
      <c r="AV51" s="20"/>
      <c r="AW51" s="23"/>
      <c r="AX51" s="20"/>
      <c r="AY51" s="20"/>
      <c r="AZ51" s="23"/>
      <c r="BA51" s="20"/>
      <c r="BB51" s="20"/>
      <c r="BC51" s="23"/>
      <c r="BD51" s="20"/>
      <c r="BE51" s="20"/>
      <c r="BF51" s="23"/>
      <c r="BG51" s="20"/>
      <c r="BH51" s="20"/>
      <c r="BI51" s="23"/>
      <c r="BJ51" s="20"/>
      <c r="BK51" s="20"/>
      <c r="BL51" s="23"/>
      <c r="BM51" s="20"/>
      <c r="BN51" s="20"/>
      <c r="BO51" s="23"/>
      <c r="BP51" s="20"/>
      <c r="BQ51" s="20"/>
      <c r="BR51" s="23"/>
      <c r="BS51" s="20"/>
      <c r="BT51" s="20"/>
      <c r="BU51" s="23"/>
      <c r="BV51" s="20"/>
      <c r="BW51" s="20"/>
      <c r="BX51" s="23"/>
      <c r="BY51" s="20"/>
      <c r="BZ51" s="20"/>
      <c r="CA51" s="23"/>
      <c r="CB51" s="20"/>
      <c r="CC51" s="20"/>
      <c r="CD51" s="23"/>
      <c r="CE51" s="20"/>
      <c r="CF51" s="20"/>
      <c r="CG51" s="23"/>
      <c r="CH51" s="20"/>
      <c r="CI51" s="20"/>
      <c r="CJ51" s="23"/>
      <c r="CK51" s="20"/>
      <c r="CL51" s="20"/>
      <c r="CM51" s="23"/>
      <c r="CN51" s="20"/>
      <c r="CO51" s="20"/>
      <c r="CP51" s="23"/>
    </row>
    <row r="52" spans="1:94" s="43" customFormat="1" ht="15.75" customHeight="1">
      <c r="A52" s="20" t="s">
        <v>41</v>
      </c>
      <c r="B52" s="20">
        <f t="shared" si="178"/>
        <v>111.4</v>
      </c>
      <c r="C52" s="20">
        <f t="shared" si="179"/>
        <v>50.842379999999999</v>
      </c>
      <c r="D52" s="20">
        <f t="shared" si="1"/>
        <v>45.639479353680429</v>
      </c>
      <c r="E52" s="20"/>
      <c r="F52" s="20"/>
      <c r="G52" s="23"/>
      <c r="H52" s="20"/>
      <c r="I52" s="20"/>
      <c r="J52" s="23"/>
      <c r="K52" s="20">
        <v>111.4</v>
      </c>
      <c r="L52" s="20">
        <v>50.842379999999999</v>
      </c>
      <c r="M52" s="23">
        <f t="shared" si="173"/>
        <v>45.639479353680429</v>
      </c>
      <c r="N52" s="20"/>
      <c r="O52" s="20"/>
      <c r="P52" s="23"/>
      <c r="Q52" s="20"/>
      <c r="R52" s="20"/>
      <c r="S52" s="23"/>
      <c r="T52" s="20"/>
      <c r="U52" s="20"/>
      <c r="V52" s="23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3"/>
      <c r="AI52" s="20"/>
      <c r="AJ52" s="20"/>
      <c r="AK52" s="23"/>
      <c r="AL52" s="20"/>
      <c r="AM52" s="20"/>
      <c r="AN52" s="23"/>
      <c r="AO52" s="20"/>
      <c r="AP52" s="20"/>
      <c r="AQ52" s="23"/>
      <c r="AR52" s="20"/>
      <c r="AS52" s="20"/>
      <c r="AT52" s="23"/>
      <c r="AU52" s="20"/>
      <c r="AV52" s="20"/>
      <c r="AW52" s="23"/>
      <c r="AX52" s="20"/>
      <c r="AY52" s="20"/>
      <c r="AZ52" s="23"/>
      <c r="BA52" s="20"/>
      <c r="BB52" s="20"/>
      <c r="BC52" s="23"/>
      <c r="BD52" s="20"/>
      <c r="BE52" s="20"/>
      <c r="BF52" s="23"/>
      <c r="BG52" s="20"/>
      <c r="BH52" s="20"/>
      <c r="BI52" s="23"/>
      <c r="BJ52" s="20"/>
      <c r="BK52" s="20"/>
      <c r="BL52" s="23"/>
      <c r="BM52" s="20"/>
      <c r="BN52" s="20"/>
      <c r="BO52" s="23"/>
      <c r="BP52" s="20"/>
      <c r="BQ52" s="20"/>
      <c r="BR52" s="23"/>
      <c r="BS52" s="20"/>
      <c r="BT52" s="20"/>
      <c r="BU52" s="23"/>
      <c r="BV52" s="20"/>
      <c r="BW52" s="20"/>
      <c r="BX52" s="23"/>
      <c r="BY52" s="20"/>
      <c r="BZ52" s="20"/>
      <c r="CA52" s="23"/>
      <c r="CB52" s="20"/>
      <c r="CC52" s="20"/>
      <c r="CD52" s="23"/>
      <c r="CE52" s="20"/>
      <c r="CF52" s="20"/>
      <c r="CG52" s="23"/>
      <c r="CH52" s="20"/>
      <c r="CI52" s="20"/>
      <c r="CJ52" s="23"/>
      <c r="CK52" s="20"/>
      <c r="CL52" s="20"/>
      <c r="CM52" s="23"/>
      <c r="CN52" s="20"/>
      <c r="CO52" s="20"/>
      <c r="CP52" s="23"/>
    </row>
    <row r="53" spans="1:94" s="43" customFormat="1" ht="15.75" customHeight="1">
      <c r="A53" s="20" t="s">
        <v>43</v>
      </c>
      <c r="B53" s="20">
        <f t="shared" si="178"/>
        <v>227</v>
      </c>
      <c r="C53" s="20">
        <f t="shared" si="179"/>
        <v>105.27658</v>
      </c>
      <c r="D53" s="20">
        <f t="shared" si="1"/>
        <v>46.377348017621145</v>
      </c>
      <c r="E53" s="20"/>
      <c r="F53" s="20"/>
      <c r="G53" s="23"/>
      <c r="H53" s="20"/>
      <c r="I53" s="20"/>
      <c r="J53" s="23"/>
      <c r="K53" s="20">
        <v>227</v>
      </c>
      <c r="L53" s="20">
        <v>105.27658</v>
      </c>
      <c r="M53" s="23">
        <f t="shared" si="173"/>
        <v>46.377348017621145</v>
      </c>
      <c r="N53" s="20"/>
      <c r="O53" s="20"/>
      <c r="P53" s="23"/>
      <c r="Q53" s="20"/>
      <c r="R53" s="20"/>
      <c r="S53" s="23"/>
      <c r="T53" s="20"/>
      <c r="U53" s="20"/>
      <c r="V53" s="23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3"/>
      <c r="AI53" s="20"/>
      <c r="AJ53" s="20"/>
      <c r="AK53" s="23"/>
      <c r="AL53" s="20"/>
      <c r="AM53" s="20"/>
      <c r="AN53" s="23"/>
      <c r="AO53" s="20"/>
      <c r="AP53" s="20"/>
      <c r="AQ53" s="23"/>
      <c r="AR53" s="20"/>
      <c r="AS53" s="20"/>
      <c r="AT53" s="23"/>
      <c r="AU53" s="20"/>
      <c r="AV53" s="20"/>
      <c r="AW53" s="23"/>
      <c r="AX53" s="20"/>
      <c r="AY53" s="20"/>
      <c r="AZ53" s="23"/>
      <c r="BA53" s="20"/>
      <c r="BB53" s="20"/>
      <c r="BC53" s="23"/>
      <c r="BD53" s="20"/>
      <c r="BE53" s="20"/>
      <c r="BF53" s="23"/>
      <c r="BG53" s="20"/>
      <c r="BH53" s="20"/>
      <c r="BI53" s="23"/>
      <c r="BJ53" s="20"/>
      <c r="BK53" s="20"/>
      <c r="BL53" s="23"/>
      <c r="BM53" s="20"/>
      <c r="BN53" s="20"/>
      <c r="BO53" s="23"/>
      <c r="BP53" s="20"/>
      <c r="BQ53" s="20"/>
      <c r="BR53" s="23"/>
      <c r="BS53" s="20"/>
      <c r="BT53" s="20"/>
      <c r="BU53" s="23"/>
      <c r="BV53" s="20"/>
      <c r="BW53" s="20"/>
      <c r="BX53" s="23"/>
      <c r="BY53" s="20"/>
      <c r="BZ53" s="20"/>
      <c r="CA53" s="23"/>
      <c r="CB53" s="20"/>
      <c r="CC53" s="20"/>
      <c r="CD53" s="23"/>
      <c r="CE53" s="20"/>
      <c r="CF53" s="20"/>
      <c r="CG53" s="23"/>
      <c r="CH53" s="20"/>
      <c r="CI53" s="20"/>
      <c r="CJ53" s="23"/>
      <c r="CK53" s="20"/>
      <c r="CL53" s="20"/>
      <c r="CM53" s="23"/>
      <c r="CN53" s="20"/>
      <c r="CO53" s="20"/>
      <c r="CP53" s="23"/>
    </row>
    <row r="54" spans="1:94" s="43" customFormat="1" ht="15.75" customHeight="1">
      <c r="A54" s="20" t="s">
        <v>107</v>
      </c>
      <c r="B54" s="20">
        <f t="shared" si="178"/>
        <v>111.4</v>
      </c>
      <c r="C54" s="20">
        <f t="shared" si="179"/>
        <v>59.878889999999998</v>
      </c>
      <c r="D54" s="20">
        <f t="shared" si="1"/>
        <v>53.751247755834832</v>
      </c>
      <c r="E54" s="20"/>
      <c r="F54" s="20"/>
      <c r="G54" s="23"/>
      <c r="H54" s="20"/>
      <c r="I54" s="20"/>
      <c r="J54" s="23"/>
      <c r="K54" s="20">
        <v>111.4</v>
      </c>
      <c r="L54" s="20">
        <v>59.878889999999998</v>
      </c>
      <c r="M54" s="23">
        <f t="shared" si="173"/>
        <v>53.751247755834832</v>
      </c>
      <c r="N54" s="20"/>
      <c r="O54" s="20"/>
      <c r="P54" s="23"/>
      <c r="Q54" s="20"/>
      <c r="R54" s="20"/>
      <c r="S54" s="23"/>
      <c r="T54" s="20"/>
      <c r="U54" s="20"/>
      <c r="V54" s="23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3"/>
      <c r="AI54" s="20"/>
      <c r="AJ54" s="20"/>
      <c r="AK54" s="23"/>
      <c r="AL54" s="20"/>
      <c r="AM54" s="20"/>
      <c r="AN54" s="23"/>
      <c r="AO54" s="20"/>
      <c r="AP54" s="20"/>
      <c r="AQ54" s="23"/>
      <c r="AR54" s="20"/>
      <c r="AS54" s="20"/>
      <c r="AT54" s="23"/>
      <c r="AU54" s="20"/>
      <c r="AV54" s="20"/>
      <c r="AW54" s="23"/>
      <c r="AX54" s="20"/>
      <c r="AY54" s="20"/>
      <c r="AZ54" s="23"/>
      <c r="BA54" s="20"/>
      <c r="BB54" s="20"/>
      <c r="BC54" s="23"/>
      <c r="BD54" s="20"/>
      <c r="BE54" s="20"/>
      <c r="BF54" s="23"/>
      <c r="BG54" s="20"/>
      <c r="BH54" s="20"/>
      <c r="BI54" s="23"/>
      <c r="BJ54" s="20"/>
      <c r="BK54" s="20"/>
      <c r="BL54" s="23"/>
      <c r="BM54" s="20"/>
      <c r="BN54" s="20"/>
      <c r="BO54" s="23"/>
      <c r="BP54" s="20"/>
      <c r="BQ54" s="20"/>
      <c r="BR54" s="23"/>
      <c r="BS54" s="20"/>
      <c r="BT54" s="20"/>
      <c r="BU54" s="23"/>
      <c r="BV54" s="20"/>
      <c r="BW54" s="20"/>
      <c r="BX54" s="23"/>
      <c r="BY54" s="20"/>
      <c r="BZ54" s="20"/>
      <c r="CA54" s="23"/>
      <c r="CB54" s="20"/>
      <c r="CC54" s="20"/>
      <c r="CD54" s="23"/>
      <c r="CE54" s="20"/>
      <c r="CF54" s="20"/>
      <c r="CG54" s="23"/>
      <c r="CH54" s="20"/>
      <c r="CI54" s="20"/>
      <c r="CJ54" s="23"/>
      <c r="CK54" s="20"/>
      <c r="CL54" s="20"/>
      <c r="CM54" s="23"/>
      <c r="CN54" s="20"/>
      <c r="CO54" s="20"/>
      <c r="CP54" s="23"/>
    </row>
    <row r="55" spans="1:94" s="43" customFormat="1" ht="15.75" customHeight="1">
      <c r="A55" s="20" t="s">
        <v>109</v>
      </c>
      <c r="B55" s="20">
        <f t="shared" si="178"/>
        <v>111.4</v>
      </c>
      <c r="C55" s="20">
        <f t="shared" si="179"/>
        <v>55.239600000000003</v>
      </c>
      <c r="D55" s="20">
        <f t="shared" si="1"/>
        <v>49.586714542190307</v>
      </c>
      <c r="E55" s="20"/>
      <c r="F55" s="20"/>
      <c r="G55" s="23"/>
      <c r="H55" s="20"/>
      <c r="I55" s="20"/>
      <c r="J55" s="23"/>
      <c r="K55" s="20">
        <v>111.4</v>
      </c>
      <c r="L55" s="20">
        <v>55.239600000000003</v>
      </c>
      <c r="M55" s="23">
        <f t="shared" si="173"/>
        <v>49.586714542190307</v>
      </c>
      <c r="N55" s="20"/>
      <c r="O55" s="20"/>
      <c r="P55" s="23"/>
      <c r="Q55" s="20"/>
      <c r="R55" s="20"/>
      <c r="S55" s="23"/>
      <c r="T55" s="20"/>
      <c r="U55" s="20"/>
      <c r="V55" s="23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3"/>
      <c r="AI55" s="20"/>
      <c r="AJ55" s="20"/>
      <c r="AK55" s="23"/>
      <c r="AL55" s="20"/>
      <c r="AM55" s="20"/>
      <c r="AN55" s="23"/>
      <c r="AO55" s="20"/>
      <c r="AP55" s="20"/>
      <c r="AQ55" s="23"/>
      <c r="AR55" s="20"/>
      <c r="AS55" s="20"/>
      <c r="AT55" s="23"/>
      <c r="AU55" s="20"/>
      <c r="AV55" s="20"/>
      <c r="AW55" s="23"/>
      <c r="AX55" s="20"/>
      <c r="AY55" s="20"/>
      <c r="AZ55" s="23"/>
      <c r="BA55" s="20"/>
      <c r="BB55" s="20"/>
      <c r="BC55" s="23"/>
      <c r="BD55" s="20"/>
      <c r="BE55" s="20"/>
      <c r="BF55" s="23"/>
      <c r="BG55" s="20"/>
      <c r="BH55" s="20"/>
      <c r="BI55" s="23"/>
      <c r="BJ55" s="20"/>
      <c r="BK55" s="20"/>
      <c r="BL55" s="23"/>
      <c r="BM55" s="20"/>
      <c r="BN55" s="20"/>
      <c r="BO55" s="23"/>
      <c r="BP55" s="20"/>
      <c r="BQ55" s="20"/>
      <c r="BR55" s="23"/>
      <c r="BS55" s="20"/>
      <c r="BT55" s="20"/>
      <c r="BU55" s="23"/>
      <c r="BV55" s="20"/>
      <c r="BW55" s="20"/>
      <c r="BX55" s="23"/>
      <c r="BY55" s="20"/>
      <c r="BZ55" s="20"/>
      <c r="CA55" s="23"/>
      <c r="CB55" s="20"/>
      <c r="CC55" s="20"/>
      <c r="CD55" s="23"/>
      <c r="CE55" s="20"/>
      <c r="CF55" s="20"/>
      <c r="CG55" s="23"/>
      <c r="CH55" s="20"/>
      <c r="CI55" s="20"/>
      <c r="CJ55" s="23"/>
      <c r="CK55" s="20"/>
      <c r="CL55" s="20"/>
      <c r="CM55" s="23"/>
      <c r="CN55" s="20"/>
      <c r="CO55" s="20"/>
      <c r="CP55" s="23"/>
    </row>
    <row r="56" spans="1:94" s="43" customFormat="1" ht="15.75" customHeight="1">
      <c r="A56" s="20" t="s">
        <v>112</v>
      </c>
      <c r="B56" s="20">
        <f t="shared" si="178"/>
        <v>111.4</v>
      </c>
      <c r="C56" s="20">
        <f t="shared" si="179"/>
        <v>63.317250000000001</v>
      </c>
      <c r="D56" s="20">
        <f t="shared" si="1"/>
        <v>56.837746858168757</v>
      </c>
      <c r="E56" s="20"/>
      <c r="F56" s="20"/>
      <c r="G56" s="23"/>
      <c r="H56" s="20"/>
      <c r="I56" s="20"/>
      <c r="J56" s="23"/>
      <c r="K56" s="20">
        <v>111.4</v>
      </c>
      <c r="L56" s="20">
        <v>63.317250000000001</v>
      </c>
      <c r="M56" s="23">
        <f t="shared" si="173"/>
        <v>56.837746858168757</v>
      </c>
      <c r="N56" s="20"/>
      <c r="O56" s="20"/>
      <c r="P56" s="23"/>
      <c r="Q56" s="20"/>
      <c r="R56" s="20"/>
      <c r="S56" s="23"/>
      <c r="T56" s="20"/>
      <c r="U56" s="20"/>
      <c r="V56" s="23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3"/>
      <c r="AI56" s="20"/>
      <c r="AJ56" s="20"/>
      <c r="AK56" s="23"/>
      <c r="AL56" s="20"/>
      <c r="AM56" s="20"/>
      <c r="AN56" s="23"/>
      <c r="AO56" s="20"/>
      <c r="AP56" s="20"/>
      <c r="AQ56" s="23"/>
      <c r="AR56" s="20"/>
      <c r="AS56" s="20"/>
      <c r="AT56" s="23"/>
      <c r="AU56" s="20"/>
      <c r="AV56" s="20"/>
      <c r="AW56" s="23"/>
      <c r="AX56" s="20"/>
      <c r="AY56" s="20"/>
      <c r="AZ56" s="23"/>
      <c r="BA56" s="20"/>
      <c r="BB56" s="20"/>
      <c r="BC56" s="23"/>
      <c r="BD56" s="20"/>
      <c r="BE56" s="20"/>
      <c r="BF56" s="23"/>
      <c r="BG56" s="20"/>
      <c r="BH56" s="20"/>
      <c r="BI56" s="23"/>
      <c r="BJ56" s="20"/>
      <c r="BK56" s="20"/>
      <c r="BL56" s="23"/>
      <c r="BM56" s="20"/>
      <c r="BN56" s="20"/>
      <c r="BO56" s="23"/>
      <c r="BP56" s="20"/>
      <c r="BQ56" s="20"/>
      <c r="BR56" s="23"/>
      <c r="BS56" s="20"/>
      <c r="BT56" s="20"/>
      <c r="BU56" s="23"/>
      <c r="BV56" s="20"/>
      <c r="BW56" s="20"/>
      <c r="BX56" s="23"/>
      <c r="BY56" s="20"/>
      <c r="BZ56" s="20"/>
      <c r="CA56" s="23"/>
      <c r="CB56" s="20"/>
      <c r="CC56" s="20"/>
      <c r="CD56" s="23"/>
      <c r="CE56" s="20"/>
      <c r="CF56" s="20"/>
      <c r="CG56" s="23"/>
      <c r="CH56" s="20"/>
      <c r="CI56" s="20"/>
      <c r="CJ56" s="23"/>
      <c r="CK56" s="20"/>
      <c r="CL56" s="20"/>
      <c r="CM56" s="23"/>
      <c r="CN56" s="20"/>
      <c r="CO56" s="20"/>
      <c r="CP56" s="23"/>
    </row>
    <row r="57" spans="1:94" s="43" customFormat="1" ht="15.75" customHeight="1">
      <c r="A57" s="20" t="s">
        <v>81</v>
      </c>
      <c r="B57" s="20">
        <f t="shared" si="178"/>
        <v>111.4</v>
      </c>
      <c r="C57" s="20">
        <f t="shared" si="179"/>
        <v>34.612810000000003</v>
      </c>
      <c r="D57" s="20">
        <f t="shared" si="1"/>
        <v>31.070745062836625</v>
      </c>
      <c r="E57" s="20"/>
      <c r="F57" s="20"/>
      <c r="G57" s="23"/>
      <c r="H57" s="20"/>
      <c r="I57" s="20"/>
      <c r="J57" s="23"/>
      <c r="K57" s="20">
        <v>111.4</v>
      </c>
      <c r="L57" s="20">
        <v>34.612810000000003</v>
      </c>
      <c r="M57" s="23">
        <f t="shared" si="173"/>
        <v>31.070745062836625</v>
      </c>
      <c r="N57" s="20"/>
      <c r="O57" s="20"/>
      <c r="P57" s="23"/>
      <c r="Q57" s="20"/>
      <c r="R57" s="20"/>
      <c r="S57" s="23"/>
      <c r="T57" s="20"/>
      <c r="U57" s="20"/>
      <c r="V57" s="23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3"/>
      <c r="AI57" s="20"/>
      <c r="AJ57" s="20"/>
      <c r="AK57" s="23"/>
      <c r="AL57" s="20"/>
      <c r="AM57" s="20"/>
      <c r="AN57" s="23"/>
      <c r="AO57" s="20"/>
      <c r="AP57" s="20"/>
      <c r="AQ57" s="23"/>
      <c r="AR57" s="20"/>
      <c r="AS57" s="20"/>
      <c r="AT57" s="23"/>
      <c r="AU57" s="20"/>
      <c r="AV57" s="20"/>
      <c r="AW57" s="23"/>
      <c r="AX57" s="20"/>
      <c r="AY57" s="20"/>
      <c r="AZ57" s="23"/>
      <c r="BA57" s="20"/>
      <c r="BB57" s="20"/>
      <c r="BC57" s="23"/>
      <c r="BD57" s="20"/>
      <c r="BE57" s="20"/>
      <c r="BF57" s="23"/>
      <c r="BG57" s="20"/>
      <c r="BH57" s="20"/>
      <c r="BI57" s="23"/>
      <c r="BJ57" s="20"/>
      <c r="BK57" s="20"/>
      <c r="BL57" s="23"/>
      <c r="BM57" s="20"/>
      <c r="BN57" s="20"/>
      <c r="BO57" s="23"/>
      <c r="BP57" s="20"/>
      <c r="BQ57" s="20"/>
      <c r="BR57" s="23"/>
      <c r="BS57" s="20"/>
      <c r="BT57" s="20"/>
      <c r="BU57" s="23"/>
      <c r="BV57" s="20"/>
      <c r="BW57" s="20"/>
      <c r="BX57" s="23"/>
      <c r="BY57" s="20"/>
      <c r="BZ57" s="20"/>
      <c r="CA57" s="23"/>
      <c r="CB57" s="20"/>
      <c r="CC57" s="20"/>
      <c r="CD57" s="23"/>
      <c r="CE57" s="20"/>
      <c r="CF57" s="20"/>
      <c r="CG57" s="23"/>
      <c r="CH57" s="20"/>
      <c r="CI57" s="20"/>
      <c r="CJ57" s="23"/>
      <c r="CK57" s="20"/>
      <c r="CL57" s="20"/>
      <c r="CM57" s="23"/>
      <c r="CN57" s="20"/>
      <c r="CO57" s="20"/>
      <c r="CP57" s="23"/>
    </row>
    <row r="58" spans="1:94" s="43" customFormat="1" ht="15.75" customHeight="1">
      <c r="A58" s="20" t="s">
        <v>122</v>
      </c>
      <c r="B58" s="20">
        <f t="shared" si="178"/>
        <v>111.4</v>
      </c>
      <c r="C58" s="20">
        <f t="shared" si="179"/>
        <v>55.09075</v>
      </c>
      <c r="D58" s="20">
        <f t="shared" si="1"/>
        <v>49.453096947935364</v>
      </c>
      <c r="E58" s="20"/>
      <c r="F58" s="20"/>
      <c r="G58" s="23"/>
      <c r="H58" s="20"/>
      <c r="I58" s="20"/>
      <c r="J58" s="23"/>
      <c r="K58" s="20">
        <v>111.4</v>
      </c>
      <c r="L58" s="20">
        <v>55.09075</v>
      </c>
      <c r="M58" s="23">
        <f t="shared" si="173"/>
        <v>49.453096947935364</v>
      </c>
      <c r="N58" s="20"/>
      <c r="O58" s="20"/>
      <c r="P58" s="23"/>
      <c r="Q58" s="20"/>
      <c r="R58" s="20"/>
      <c r="S58" s="23"/>
      <c r="T58" s="20"/>
      <c r="U58" s="20"/>
      <c r="V58" s="23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3"/>
      <c r="AI58" s="20"/>
      <c r="AJ58" s="20"/>
      <c r="AK58" s="23"/>
      <c r="AL58" s="20"/>
      <c r="AM58" s="20"/>
      <c r="AN58" s="23"/>
      <c r="AO58" s="20"/>
      <c r="AP58" s="20"/>
      <c r="AQ58" s="23"/>
      <c r="AR58" s="20"/>
      <c r="AS58" s="20"/>
      <c r="AT58" s="23"/>
      <c r="AU58" s="20"/>
      <c r="AV58" s="20"/>
      <c r="AW58" s="23"/>
      <c r="AX58" s="20"/>
      <c r="AY58" s="20"/>
      <c r="AZ58" s="23"/>
      <c r="BA58" s="20"/>
      <c r="BB58" s="20"/>
      <c r="BC58" s="23"/>
      <c r="BD58" s="20"/>
      <c r="BE58" s="20"/>
      <c r="BF58" s="23"/>
      <c r="BG58" s="20"/>
      <c r="BH58" s="20"/>
      <c r="BI58" s="23"/>
      <c r="BJ58" s="20"/>
      <c r="BK58" s="20"/>
      <c r="BL58" s="23"/>
      <c r="BM58" s="20"/>
      <c r="BN58" s="20"/>
      <c r="BO58" s="23"/>
      <c r="BP58" s="20"/>
      <c r="BQ58" s="20"/>
      <c r="BR58" s="23"/>
      <c r="BS58" s="20"/>
      <c r="BT58" s="20"/>
      <c r="BU58" s="23"/>
      <c r="BV58" s="20"/>
      <c r="BW58" s="20"/>
      <c r="BX58" s="23"/>
      <c r="BY58" s="20"/>
      <c r="BZ58" s="20"/>
      <c r="CA58" s="23"/>
      <c r="CB58" s="20"/>
      <c r="CC58" s="20"/>
      <c r="CD58" s="23"/>
      <c r="CE58" s="20"/>
      <c r="CF58" s="20"/>
      <c r="CG58" s="23"/>
      <c r="CH58" s="20"/>
      <c r="CI58" s="20"/>
      <c r="CJ58" s="23"/>
      <c r="CK58" s="20"/>
      <c r="CL58" s="20"/>
      <c r="CM58" s="23"/>
      <c r="CN58" s="20"/>
      <c r="CO58" s="20"/>
      <c r="CP58" s="23"/>
    </row>
    <row r="59" spans="1:94" s="61" customFormat="1" ht="15.75" customHeight="1">
      <c r="A59" s="22" t="s">
        <v>182</v>
      </c>
      <c r="B59" s="62">
        <f>B60+B61</f>
        <v>198358.94428999996</v>
      </c>
      <c r="C59" s="62">
        <f>C60+C61</f>
        <v>120684.83794999997</v>
      </c>
      <c r="D59" s="22">
        <f t="shared" si="1"/>
        <v>60.841641591699158</v>
      </c>
      <c r="E59" s="22">
        <f t="shared" ref="E59:BK59" si="180">E60+E61</f>
        <v>1079</v>
      </c>
      <c r="F59" s="22">
        <f t="shared" si="180"/>
        <v>643.17025000000001</v>
      </c>
      <c r="G59" s="24">
        <f t="shared" ref="G59:G60" si="181">F59/E59*100</f>
        <v>59.607993512511584</v>
      </c>
      <c r="H59" s="22">
        <f t="shared" si="180"/>
        <v>23.8</v>
      </c>
      <c r="I59" s="22">
        <f t="shared" si="180"/>
        <v>23.8</v>
      </c>
      <c r="J59" s="24">
        <f t="shared" ref="J59:J60" si="182">I59/H59*100</f>
        <v>100</v>
      </c>
      <c r="K59" s="22">
        <f t="shared" si="180"/>
        <v>1006.8</v>
      </c>
      <c r="L59" s="22">
        <f t="shared" si="180"/>
        <v>383.60249999999996</v>
      </c>
      <c r="M59" s="24">
        <f t="shared" si="108"/>
        <v>38.101162097735397</v>
      </c>
      <c r="N59" s="22">
        <f t="shared" si="180"/>
        <v>97611.9</v>
      </c>
      <c r="O59" s="22">
        <f t="shared" si="180"/>
        <v>61344.1</v>
      </c>
      <c r="P59" s="24">
        <f t="shared" ref="P59:P60" si="183">O59/N59*100</f>
        <v>62.84489903382682</v>
      </c>
      <c r="Q59" s="22">
        <f t="shared" si="180"/>
        <v>34175.199999999997</v>
      </c>
      <c r="R59" s="22">
        <f t="shared" si="180"/>
        <v>19543.400000000001</v>
      </c>
      <c r="S59" s="24">
        <f t="shared" ref="S59:S60" si="184">R59/Q59*100</f>
        <v>57.185912591586899</v>
      </c>
      <c r="T59" s="22">
        <f t="shared" si="180"/>
        <v>5.0999999999999996</v>
      </c>
      <c r="U59" s="22">
        <f t="shared" si="180"/>
        <v>0</v>
      </c>
      <c r="V59" s="24">
        <f t="shared" ref="V59:V60" si="185">U59/T59*100</f>
        <v>0</v>
      </c>
      <c r="W59" s="22">
        <f t="shared" si="180"/>
        <v>133.9</v>
      </c>
      <c r="X59" s="22">
        <f t="shared" si="180"/>
        <v>62.000030000000002</v>
      </c>
      <c r="Y59" s="22">
        <f t="shared" ref="Y59:Y60" si="186">X59/W59*100</f>
        <v>46.303233756534731</v>
      </c>
      <c r="Z59" s="22">
        <f t="shared" si="180"/>
        <v>12178.8</v>
      </c>
      <c r="AA59" s="22">
        <f t="shared" si="180"/>
        <v>8166.5344599999999</v>
      </c>
      <c r="AB59" s="22">
        <f t="shared" ref="AB59:AB60" si="187">AA59/Z59*100</f>
        <v>67.055329424902283</v>
      </c>
      <c r="AC59" s="22">
        <f t="shared" si="180"/>
        <v>4046</v>
      </c>
      <c r="AD59" s="22">
        <f t="shared" si="180"/>
        <v>2780.92</v>
      </c>
      <c r="AE59" s="22">
        <f t="shared" ref="AE59:AE60" si="188">AD59/AC59*100</f>
        <v>68.732575383094414</v>
      </c>
      <c r="AF59" s="22">
        <f t="shared" si="180"/>
        <v>26032.12</v>
      </c>
      <c r="AG59" s="22">
        <f t="shared" si="180"/>
        <v>18063.49021</v>
      </c>
      <c r="AH59" s="24">
        <f t="shared" ref="AH59:AH60" si="189">AG59/AF59*100</f>
        <v>69.389239946650534</v>
      </c>
      <c r="AI59" s="22">
        <f t="shared" si="180"/>
        <v>108.3</v>
      </c>
      <c r="AJ59" s="22">
        <f t="shared" si="180"/>
        <v>49.097769999999997</v>
      </c>
      <c r="AK59" s="24">
        <f t="shared" ref="AK59:AK60" si="190">AJ59/AI59*100</f>
        <v>45.334967682363803</v>
      </c>
      <c r="AL59" s="22">
        <f t="shared" si="180"/>
        <v>0</v>
      </c>
      <c r="AM59" s="22">
        <f t="shared" si="180"/>
        <v>0</v>
      </c>
      <c r="AN59" s="24"/>
      <c r="AO59" s="22">
        <f t="shared" si="180"/>
        <v>396</v>
      </c>
      <c r="AP59" s="22">
        <f t="shared" si="180"/>
        <v>184.03432000000001</v>
      </c>
      <c r="AQ59" s="24">
        <f t="shared" ref="AQ59:AQ60" si="191">AP59/AO59*100</f>
        <v>46.473313131313134</v>
      </c>
      <c r="AR59" s="22">
        <f t="shared" si="180"/>
        <v>3</v>
      </c>
      <c r="AS59" s="22">
        <f t="shared" si="180"/>
        <v>1.4455</v>
      </c>
      <c r="AT59" s="24">
        <f t="shared" ref="AT59:AT60" si="192">AS59/AR59*100</f>
        <v>48.183333333333337</v>
      </c>
      <c r="AU59" s="22">
        <f t="shared" si="180"/>
        <v>262.2</v>
      </c>
      <c r="AV59" s="22">
        <f t="shared" si="180"/>
        <v>0</v>
      </c>
      <c r="AW59" s="24">
        <f t="shared" ref="AW59:AW60" si="193">AV59/AU59*100</f>
        <v>0</v>
      </c>
      <c r="AX59" s="22">
        <f t="shared" si="180"/>
        <v>393</v>
      </c>
      <c r="AY59" s="22">
        <f t="shared" si="180"/>
        <v>193.31372999999999</v>
      </c>
      <c r="AZ59" s="24">
        <f t="shared" ref="AZ59:AZ60" si="194">AY59/AX59*100</f>
        <v>49.189244274809155</v>
      </c>
      <c r="BA59" s="22">
        <f t="shared" si="180"/>
        <v>20</v>
      </c>
      <c r="BB59" s="22">
        <f t="shared" si="180"/>
        <v>0</v>
      </c>
      <c r="BC59" s="24">
        <f t="shared" ref="BC59:BC60" si="195">BB59/BA59*100</f>
        <v>0</v>
      </c>
      <c r="BD59" s="22">
        <f t="shared" si="180"/>
        <v>0</v>
      </c>
      <c r="BE59" s="22">
        <f t="shared" si="180"/>
        <v>0</v>
      </c>
      <c r="BF59" s="24"/>
      <c r="BG59" s="22">
        <f t="shared" si="180"/>
        <v>175.4</v>
      </c>
      <c r="BH59" s="22">
        <f t="shared" si="180"/>
        <v>86.59</v>
      </c>
      <c r="BI59" s="24">
        <f t="shared" ref="BI59:BI60" si="196">BH59/BG59*100</f>
        <v>49.367160775370586</v>
      </c>
      <c r="BJ59" s="22">
        <f t="shared" si="180"/>
        <v>0</v>
      </c>
      <c r="BK59" s="22">
        <f t="shared" si="180"/>
        <v>0</v>
      </c>
      <c r="BL59" s="23"/>
      <c r="BM59" s="22">
        <f t="shared" ref="BM59:CF59" si="197">BM60+BM61</f>
        <v>7183.4</v>
      </c>
      <c r="BN59" s="22">
        <f t="shared" si="197"/>
        <v>3781.1046900000001</v>
      </c>
      <c r="BO59" s="24">
        <f t="shared" ref="BO59:BO60" si="198">BN59/BM59*100</f>
        <v>52.636699752206482</v>
      </c>
      <c r="BP59" s="22">
        <f t="shared" si="197"/>
        <v>99</v>
      </c>
      <c r="BQ59" s="22">
        <f t="shared" si="197"/>
        <v>0</v>
      </c>
      <c r="BR59" s="24">
        <f t="shared" ref="BR59:BR60" si="199">BQ59/BP59*100</f>
        <v>0</v>
      </c>
      <c r="BS59" s="22">
        <f t="shared" si="197"/>
        <v>0</v>
      </c>
      <c r="BT59" s="22">
        <f t="shared" si="197"/>
        <v>0</v>
      </c>
      <c r="BU59" s="23"/>
      <c r="BV59" s="22">
        <f t="shared" si="197"/>
        <v>1700</v>
      </c>
      <c r="BW59" s="22">
        <f t="shared" si="197"/>
        <v>0</v>
      </c>
      <c r="BX59" s="24">
        <f t="shared" ref="BX59:BX60" si="200">BW59/BV59*100</f>
        <v>0</v>
      </c>
      <c r="BY59" s="22">
        <f t="shared" si="197"/>
        <v>3408.0790400000001</v>
      </c>
      <c r="BZ59" s="22">
        <f t="shared" si="197"/>
        <v>735.45</v>
      </c>
      <c r="CA59" s="24">
        <f t="shared" ref="CA59:CA60" si="201">BZ59/BY59*100</f>
        <v>21.579605149063681</v>
      </c>
      <c r="CB59" s="22">
        <f t="shared" si="197"/>
        <v>3373.9982399999999</v>
      </c>
      <c r="CC59" s="22">
        <f t="shared" si="197"/>
        <v>728.09550000000002</v>
      </c>
      <c r="CD59" s="24">
        <f t="shared" ref="CD59:CD60" si="202">CC59/CB59*100</f>
        <v>21.579605210463892</v>
      </c>
      <c r="CE59" s="22">
        <f t="shared" si="197"/>
        <v>34.080800000000004</v>
      </c>
      <c r="CF59" s="22">
        <f t="shared" si="197"/>
        <v>7.3544999999999998</v>
      </c>
      <c r="CG59" s="24">
        <f t="shared" ref="CG59:CG60" si="203">CF59/CE59*100</f>
        <v>21.579599070444353</v>
      </c>
      <c r="CH59" s="22">
        <f t="shared" ref="CH59:CI59" si="204">CH60+CH61</f>
        <v>60.33</v>
      </c>
      <c r="CI59" s="22">
        <f t="shared" si="204"/>
        <v>11.03993</v>
      </c>
      <c r="CJ59" s="24">
        <f>CI59/CH59*100</f>
        <v>18.29923752693519</v>
      </c>
      <c r="CK59" s="22">
        <f t="shared" ref="CK59:CL59" si="205">CK60+CK61</f>
        <v>7577.6</v>
      </c>
      <c r="CL59" s="22">
        <f t="shared" si="205"/>
        <v>4631.7445600000001</v>
      </c>
      <c r="CM59" s="24">
        <f t="shared" ref="CM59:CM60" si="206">CL59/CK59*100</f>
        <v>61.124162795608108</v>
      </c>
      <c r="CN59" s="22">
        <f t="shared" ref="CN59:CO59" si="207">CN60+CN61</f>
        <v>680.01525000000004</v>
      </c>
      <c r="CO59" s="22">
        <f t="shared" si="207"/>
        <v>0</v>
      </c>
      <c r="CP59" s="24">
        <f t="shared" ref="CP59:CP60" si="208">CO59/CN59*100</f>
        <v>0</v>
      </c>
    </row>
    <row r="60" spans="1:94" s="43" customFormat="1" ht="15.75" customHeight="1">
      <c r="A60" s="20" t="s">
        <v>183</v>
      </c>
      <c r="B60" s="20">
        <f>E60+H60+K60+N60+Q60+T60+W60+Z60+AC60+AF60+AI60+AL60+AO60+AR60+AU60+AX60+BA60+BD60+BG60+BJ60+BM60+BP60+BS60+BV60+BY60+CH60+CK60+CN60</f>
        <v>197352.14428999997</v>
      </c>
      <c r="C60" s="20">
        <f>F60+I60+L60+O60+R60+U60+X60+AA60+AD60+AG60+AJ60+AM60+AP60+AS60+AV60+AY60+BB60+BE60+BH60+BK60+BN60+BQ60+BT60+BW60+BZ60+CI60+CL60+CO60</f>
        <v>120301.23544999998</v>
      </c>
      <c r="D60" s="20">
        <f t="shared" si="1"/>
        <v>60.957653073798276</v>
      </c>
      <c r="E60" s="20">
        <v>1079</v>
      </c>
      <c r="F60" s="20">
        <v>643.17025000000001</v>
      </c>
      <c r="G60" s="23">
        <f t="shared" si="181"/>
        <v>59.607993512511584</v>
      </c>
      <c r="H60" s="20">
        <v>23.8</v>
      </c>
      <c r="I60" s="20">
        <v>23.8</v>
      </c>
      <c r="J60" s="23">
        <f t="shared" si="182"/>
        <v>100</v>
      </c>
      <c r="K60" s="20"/>
      <c r="L60" s="20"/>
      <c r="M60" s="23"/>
      <c r="N60" s="20">
        <v>97611.9</v>
      </c>
      <c r="O60" s="20">
        <v>61344.1</v>
      </c>
      <c r="P60" s="23">
        <f t="shared" si="183"/>
        <v>62.84489903382682</v>
      </c>
      <c r="Q60" s="20">
        <v>34175.199999999997</v>
      </c>
      <c r="R60" s="20">
        <v>19543.400000000001</v>
      </c>
      <c r="S60" s="23">
        <f t="shared" si="184"/>
        <v>57.185912591586899</v>
      </c>
      <c r="T60" s="20">
        <v>5.0999999999999996</v>
      </c>
      <c r="U60" s="20"/>
      <c r="V60" s="23">
        <f t="shared" si="185"/>
        <v>0</v>
      </c>
      <c r="W60" s="20">
        <v>133.9</v>
      </c>
      <c r="X60" s="20">
        <v>62.000030000000002</v>
      </c>
      <c r="Y60" s="23">
        <f t="shared" si="186"/>
        <v>46.303233756534731</v>
      </c>
      <c r="Z60" s="20">
        <v>12178.8</v>
      </c>
      <c r="AA60" s="20">
        <v>8166.5344599999999</v>
      </c>
      <c r="AB60" s="23">
        <f t="shared" si="187"/>
        <v>67.055329424902283</v>
      </c>
      <c r="AC60" s="20">
        <v>4046</v>
      </c>
      <c r="AD60" s="20">
        <v>2780.92</v>
      </c>
      <c r="AE60" s="23">
        <f t="shared" si="188"/>
        <v>68.732575383094414</v>
      </c>
      <c r="AF60" s="20">
        <v>26032.12</v>
      </c>
      <c r="AG60" s="20">
        <v>18063.49021</v>
      </c>
      <c r="AH60" s="23">
        <f t="shared" si="189"/>
        <v>69.389239946650534</v>
      </c>
      <c r="AI60" s="20">
        <v>108.3</v>
      </c>
      <c r="AJ60" s="20">
        <v>49.097769999999997</v>
      </c>
      <c r="AK60" s="23">
        <f t="shared" si="190"/>
        <v>45.334967682363803</v>
      </c>
      <c r="AL60" s="20"/>
      <c r="AM60" s="20"/>
      <c r="AN60" s="23"/>
      <c r="AO60" s="20">
        <v>396</v>
      </c>
      <c r="AP60" s="20">
        <v>184.03432000000001</v>
      </c>
      <c r="AQ60" s="23">
        <f t="shared" si="191"/>
        <v>46.473313131313134</v>
      </c>
      <c r="AR60" s="20">
        <v>3</v>
      </c>
      <c r="AS60" s="20">
        <v>1.4455</v>
      </c>
      <c r="AT60" s="23">
        <f t="shared" si="192"/>
        <v>48.183333333333337</v>
      </c>
      <c r="AU60" s="20">
        <v>262.2</v>
      </c>
      <c r="AV60" s="20"/>
      <c r="AW60" s="23">
        <f t="shared" si="193"/>
        <v>0</v>
      </c>
      <c r="AX60" s="23">
        <v>393</v>
      </c>
      <c r="AY60" s="20">
        <v>193.31372999999999</v>
      </c>
      <c r="AZ60" s="23">
        <f t="shared" si="194"/>
        <v>49.189244274809155</v>
      </c>
      <c r="BA60" s="23">
        <v>20</v>
      </c>
      <c r="BB60" s="20">
        <v>0</v>
      </c>
      <c r="BC60" s="23">
        <f t="shared" si="195"/>
        <v>0</v>
      </c>
      <c r="BD60" s="20"/>
      <c r="BE60" s="20"/>
      <c r="BF60" s="23"/>
      <c r="BG60" s="20">
        <v>175.4</v>
      </c>
      <c r="BH60" s="20">
        <v>86.59</v>
      </c>
      <c r="BI60" s="23">
        <f t="shared" si="196"/>
        <v>49.367160775370586</v>
      </c>
      <c r="BJ60" s="20"/>
      <c r="BK60" s="20"/>
      <c r="BL60" s="23"/>
      <c r="BM60" s="20">
        <v>7183.4</v>
      </c>
      <c r="BN60" s="20">
        <v>3781.1046900000001</v>
      </c>
      <c r="BO60" s="23">
        <f t="shared" si="198"/>
        <v>52.636699752206482</v>
      </c>
      <c r="BP60" s="20">
        <v>99</v>
      </c>
      <c r="BQ60" s="20">
        <v>0</v>
      </c>
      <c r="BR60" s="23">
        <f t="shared" si="199"/>
        <v>0</v>
      </c>
      <c r="BS60" s="20"/>
      <c r="BT60" s="20"/>
      <c r="BU60" s="23"/>
      <c r="BV60" s="20">
        <v>1700</v>
      </c>
      <c r="BW60" s="20">
        <v>0</v>
      </c>
      <c r="BX60" s="23">
        <f t="shared" si="200"/>
        <v>0</v>
      </c>
      <c r="BY60" s="20">
        <f>SUM(CB60+CE60)</f>
        <v>3408.0790400000001</v>
      </c>
      <c r="BZ60" s="20">
        <f>SUM(CC60+CF60)</f>
        <v>735.45</v>
      </c>
      <c r="CA60" s="23">
        <f t="shared" si="201"/>
        <v>21.579605149063681</v>
      </c>
      <c r="CB60" s="20">
        <v>3373.9982399999999</v>
      </c>
      <c r="CC60" s="20">
        <v>728.09550000000002</v>
      </c>
      <c r="CD60" s="23">
        <f t="shared" si="202"/>
        <v>21.579605210463892</v>
      </c>
      <c r="CE60" s="20">
        <v>34.080800000000004</v>
      </c>
      <c r="CF60" s="20">
        <v>7.3544999999999998</v>
      </c>
      <c r="CG60" s="23">
        <f t="shared" si="203"/>
        <v>21.579599070444353</v>
      </c>
      <c r="CH60" s="20">
        <v>60.33</v>
      </c>
      <c r="CI60" s="20">
        <v>11.03993</v>
      </c>
      <c r="CJ60" s="23">
        <f>CI60/CH60*100</f>
        <v>18.29923752693519</v>
      </c>
      <c r="CK60" s="20">
        <v>7577.6</v>
      </c>
      <c r="CL60" s="20">
        <v>4631.7445600000001</v>
      </c>
      <c r="CM60" s="23">
        <f t="shared" si="206"/>
        <v>61.124162795608108</v>
      </c>
      <c r="CN60" s="20">
        <v>680.01525000000004</v>
      </c>
      <c r="CO60" s="20">
        <v>0</v>
      </c>
      <c r="CP60" s="23">
        <f t="shared" si="208"/>
        <v>0</v>
      </c>
    </row>
    <row r="61" spans="1:94" s="61" customFormat="1" ht="15.75" customHeight="1">
      <c r="A61" s="22" t="s">
        <v>192</v>
      </c>
      <c r="B61" s="22">
        <f>SUM(B62:B69)</f>
        <v>1006.8</v>
      </c>
      <c r="C61" s="22">
        <f>SUM(C62:C69)</f>
        <v>383.60249999999996</v>
      </c>
      <c r="D61" s="22">
        <f t="shared" si="1"/>
        <v>38.101162097735397</v>
      </c>
      <c r="E61" s="22">
        <f t="shared" ref="E61:BK61" si="209">SUM(E62:E69)</f>
        <v>0</v>
      </c>
      <c r="F61" s="22">
        <f t="shared" si="209"/>
        <v>0</v>
      </c>
      <c r="G61" s="24"/>
      <c r="H61" s="22">
        <f t="shared" si="209"/>
        <v>0</v>
      </c>
      <c r="I61" s="22">
        <f t="shared" si="209"/>
        <v>0</v>
      </c>
      <c r="J61" s="24"/>
      <c r="K61" s="22">
        <f>SUM(K62:K69)</f>
        <v>1006.8</v>
      </c>
      <c r="L61" s="22">
        <f t="shared" si="209"/>
        <v>383.60249999999996</v>
      </c>
      <c r="M61" s="24">
        <f t="shared" ref="M61:M69" si="210">L61/K61*100</f>
        <v>38.101162097735397</v>
      </c>
      <c r="N61" s="22">
        <f t="shared" si="209"/>
        <v>0</v>
      </c>
      <c r="O61" s="22">
        <f t="shared" si="209"/>
        <v>0</v>
      </c>
      <c r="P61" s="24"/>
      <c r="Q61" s="22">
        <f t="shared" si="209"/>
        <v>0</v>
      </c>
      <c r="R61" s="22">
        <f t="shared" si="209"/>
        <v>0</v>
      </c>
      <c r="S61" s="24"/>
      <c r="T61" s="22">
        <f t="shared" si="209"/>
        <v>0</v>
      </c>
      <c r="U61" s="22">
        <f t="shared" si="209"/>
        <v>0</v>
      </c>
      <c r="V61" s="24"/>
      <c r="W61" s="22">
        <f t="shared" si="209"/>
        <v>0</v>
      </c>
      <c r="X61" s="22">
        <f t="shared" si="209"/>
        <v>0</v>
      </c>
      <c r="Y61" s="22"/>
      <c r="Z61" s="22">
        <f t="shared" si="209"/>
        <v>0</v>
      </c>
      <c r="AA61" s="22">
        <f t="shared" si="209"/>
        <v>0</v>
      </c>
      <c r="AB61" s="22"/>
      <c r="AC61" s="22">
        <f t="shared" si="209"/>
        <v>0</v>
      </c>
      <c r="AD61" s="22">
        <f t="shared" si="209"/>
        <v>0</v>
      </c>
      <c r="AE61" s="22"/>
      <c r="AF61" s="22">
        <f t="shared" si="209"/>
        <v>0</v>
      </c>
      <c r="AG61" s="22">
        <f t="shared" si="209"/>
        <v>0</v>
      </c>
      <c r="AH61" s="24"/>
      <c r="AI61" s="22">
        <f t="shared" si="209"/>
        <v>0</v>
      </c>
      <c r="AJ61" s="22">
        <f t="shared" si="209"/>
        <v>0</v>
      </c>
      <c r="AK61" s="24"/>
      <c r="AL61" s="22">
        <f t="shared" si="209"/>
        <v>0</v>
      </c>
      <c r="AM61" s="22">
        <f t="shared" si="209"/>
        <v>0</v>
      </c>
      <c r="AN61" s="24"/>
      <c r="AO61" s="22">
        <f t="shared" si="209"/>
        <v>0</v>
      </c>
      <c r="AP61" s="22">
        <f t="shared" si="209"/>
        <v>0</v>
      </c>
      <c r="AQ61" s="24"/>
      <c r="AR61" s="22">
        <f t="shared" si="209"/>
        <v>0</v>
      </c>
      <c r="AS61" s="22">
        <f t="shared" si="209"/>
        <v>0</v>
      </c>
      <c r="AT61" s="24"/>
      <c r="AU61" s="22">
        <f t="shared" si="209"/>
        <v>0</v>
      </c>
      <c r="AV61" s="22">
        <f t="shared" si="209"/>
        <v>0</v>
      </c>
      <c r="AW61" s="24"/>
      <c r="AX61" s="22">
        <f t="shared" si="209"/>
        <v>0</v>
      </c>
      <c r="AY61" s="22">
        <f t="shared" si="209"/>
        <v>0</v>
      </c>
      <c r="AZ61" s="24"/>
      <c r="BA61" s="22">
        <f t="shared" si="209"/>
        <v>0</v>
      </c>
      <c r="BB61" s="22">
        <f t="shared" si="209"/>
        <v>0</v>
      </c>
      <c r="BC61" s="23"/>
      <c r="BD61" s="22">
        <f t="shared" si="209"/>
        <v>0</v>
      </c>
      <c r="BE61" s="22">
        <f t="shared" si="209"/>
        <v>0</v>
      </c>
      <c r="BF61" s="24"/>
      <c r="BG61" s="22">
        <f t="shared" si="209"/>
        <v>0</v>
      </c>
      <c r="BH61" s="22">
        <f t="shared" si="209"/>
        <v>0</v>
      </c>
      <c r="BI61" s="24"/>
      <c r="BJ61" s="22">
        <f t="shared" si="209"/>
        <v>0</v>
      </c>
      <c r="BK61" s="22">
        <f t="shared" si="209"/>
        <v>0</v>
      </c>
      <c r="BL61" s="23"/>
      <c r="BM61" s="22">
        <f t="shared" ref="BM61:CF61" si="211">SUM(BM62:BM69)</f>
        <v>0</v>
      </c>
      <c r="BN61" s="22">
        <f t="shared" si="211"/>
        <v>0</v>
      </c>
      <c r="BO61" s="24"/>
      <c r="BP61" s="22">
        <f t="shared" si="211"/>
        <v>0</v>
      </c>
      <c r="BQ61" s="22">
        <f t="shared" si="211"/>
        <v>0</v>
      </c>
      <c r="BR61" s="24"/>
      <c r="BS61" s="22">
        <f t="shared" si="211"/>
        <v>0</v>
      </c>
      <c r="BT61" s="22">
        <f t="shared" si="211"/>
        <v>0</v>
      </c>
      <c r="BU61" s="23"/>
      <c r="BV61" s="22">
        <f t="shared" si="211"/>
        <v>0</v>
      </c>
      <c r="BW61" s="22">
        <f t="shared" si="211"/>
        <v>0</v>
      </c>
      <c r="BX61" s="23"/>
      <c r="BY61" s="22">
        <f t="shared" si="211"/>
        <v>0</v>
      </c>
      <c r="BZ61" s="22">
        <f t="shared" si="211"/>
        <v>0</v>
      </c>
      <c r="CA61" s="24"/>
      <c r="CB61" s="22">
        <f t="shared" si="211"/>
        <v>0</v>
      </c>
      <c r="CC61" s="22">
        <f t="shared" si="211"/>
        <v>0</v>
      </c>
      <c r="CD61" s="23"/>
      <c r="CE61" s="22">
        <f t="shared" si="211"/>
        <v>0</v>
      </c>
      <c r="CF61" s="22">
        <f t="shared" si="211"/>
        <v>0</v>
      </c>
      <c r="CG61" s="23"/>
      <c r="CH61" s="22">
        <f t="shared" ref="CH61:CI61" si="212">SUM(CH62:CH69)</f>
        <v>0</v>
      </c>
      <c r="CI61" s="22">
        <f t="shared" si="212"/>
        <v>0</v>
      </c>
      <c r="CJ61" s="24"/>
      <c r="CK61" s="22">
        <f t="shared" ref="CK61:CL61" si="213">SUM(CK62:CK69)</f>
        <v>0</v>
      </c>
      <c r="CL61" s="22">
        <f t="shared" si="213"/>
        <v>0</v>
      </c>
      <c r="CM61" s="23"/>
      <c r="CN61" s="22">
        <f t="shared" ref="CN61:CO61" si="214">SUM(CN62:CN69)</f>
        <v>0</v>
      </c>
      <c r="CO61" s="22">
        <f t="shared" si="214"/>
        <v>0</v>
      </c>
      <c r="CP61" s="24"/>
    </row>
    <row r="62" spans="1:94" s="43" customFormat="1" ht="15.75" customHeight="1">
      <c r="A62" s="20" t="s">
        <v>132</v>
      </c>
      <c r="B62" s="20">
        <f t="shared" ref="B62:B69" si="215">E62+H62+K62+N62+Q62+T62+W62+Z62+AC62+AF62+AI62+AL62+AO62+AR62+AU62+AX62+BA62+BD62+BG62+BJ62+BM62+BP62+BS62+BV62+BY62+CH62+CK62+CN62</f>
        <v>111.4</v>
      </c>
      <c r="C62" s="20">
        <f t="shared" ref="C62:C69" si="216">F62+I62+L62+O62+R62+U62+X62+AA62+AD62+AG62+AJ62+AM62+AP62+AS62+AV62+AY62+BB62+BE62+BH62+BK62+BN62+BQ62+BT62+BW62+BZ62+CI62+CL62+CO62</f>
        <v>45.211930000000002</v>
      </c>
      <c r="D62" s="20">
        <f t="shared" si="1"/>
        <v>40.585215439856377</v>
      </c>
      <c r="E62" s="20"/>
      <c r="F62" s="20"/>
      <c r="G62" s="23"/>
      <c r="H62" s="20"/>
      <c r="I62" s="20"/>
      <c r="J62" s="23"/>
      <c r="K62" s="20">
        <v>111.4</v>
      </c>
      <c r="L62" s="20">
        <v>45.211930000000002</v>
      </c>
      <c r="M62" s="23">
        <f t="shared" si="210"/>
        <v>40.585215439856377</v>
      </c>
      <c r="N62" s="20"/>
      <c r="O62" s="20"/>
      <c r="P62" s="23"/>
      <c r="Q62" s="20"/>
      <c r="R62" s="20"/>
      <c r="S62" s="23"/>
      <c r="T62" s="20"/>
      <c r="U62" s="20"/>
      <c r="V62" s="23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3"/>
      <c r="AI62" s="20"/>
      <c r="AJ62" s="20"/>
      <c r="AK62" s="23"/>
      <c r="AL62" s="20"/>
      <c r="AM62" s="20"/>
      <c r="AN62" s="23"/>
      <c r="AO62" s="20"/>
      <c r="AP62" s="20"/>
      <c r="AQ62" s="23"/>
      <c r="AR62" s="20"/>
      <c r="AS62" s="20"/>
      <c r="AT62" s="23"/>
      <c r="AU62" s="20"/>
      <c r="AV62" s="20"/>
      <c r="AW62" s="23"/>
      <c r="AX62" s="20"/>
      <c r="AY62" s="20"/>
      <c r="AZ62" s="23"/>
      <c r="BA62" s="20"/>
      <c r="BB62" s="20"/>
      <c r="BC62" s="23"/>
      <c r="BD62" s="20"/>
      <c r="BE62" s="20"/>
      <c r="BF62" s="23"/>
      <c r="BG62" s="20"/>
      <c r="BH62" s="20"/>
      <c r="BI62" s="23"/>
      <c r="BJ62" s="20"/>
      <c r="BK62" s="20"/>
      <c r="BL62" s="23"/>
      <c r="BM62" s="20"/>
      <c r="BN62" s="20"/>
      <c r="BO62" s="23"/>
      <c r="BP62" s="20"/>
      <c r="BQ62" s="20"/>
      <c r="BR62" s="23"/>
      <c r="BS62" s="20"/>
      <c r="BT62" s="20"/>
      <c r="BU62" s="23"/>
      <c r="BV62" s="20"/>
      <c r="BW62" s="20"/>
      <c r="BX62" s="23"/>
      <c r="BY62" s="20"/>
      <c r="BZ62" s="20"/>
      <c r="CA62" s="23"/>
      <c r="CB62" s="20"/>
      <c r="CC62" s="20"/>
      <c r="CD62" s="23"/>
      <c r="CE62" s="20"/>
      <c r="CF62" s="20"/>
      <c r="CG62" s="23"/>
      <c r="CH62" s="20"/>
      <c r="CI62" s="20"/>
      <c r="CJ62" s="23"/>
      <c r="CK62" s="20"/>
      <c r="CL62" s="20"/>
      <c r="CM62" s="23"/>
      <c r="CN62" s="20"/>
      <c r="CO62" s="20"/>
      <c r="CP62" s="23"/>
    </row>
    <row r="63" spans="1:94" s="43" customFormat="1" ht="15.75" customHeight="1">
      <c r="A63" s="20" t="s">
        <v>147</v>
      </c>
      <c r="B63" s="20">
        <f t="shared" si="215"/>
        <v>111.4</v>
      </c>
      <c r="C63" s="20">
        <f t="shared" si="216"/>
        <v>13.34829</v>
      </c>
      <c r="D63" s="20">
        <f t="shared" si="1"/>
        <v>11.982307001795332</v>
      </c>
      <c r="E63" s="20"/>
      <c r="F63" s="20"/>
      <c r="G63" s="23"/>
      <c r="H63" s="20"/>
      <c r="I63" s="20"/>
      <c r="J63" s="23"/>
      <c r="K63" s="20">
        <v>111.4</v>
      </c>
      <c r="L63" s="20">
        <v>13.34829</v>
      </c>
      <c r="M63" s="23">
        <f t="shared" si="210"/>
        <v>11.982307001795332</v>
      </c>
      <c r="N63" s="20"/>
      <c r="O63" s="20"/>
      <c r="P63" s="23"/>
      <c r="Q63" s="20"/>
      <c r="R63" s="20"/>
      <c r="S63" s="23"/>
      <c r="T63" s="20"/>
      <c r="U63" s="20"/>
      <c r="V63" s="23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3"/>
      <c r="AI63" s="20"/>
      <c r="AJ63" s="20"/>
      <c r="AK63" s="23"/>
      <c r="AL63" s="20"/>
      <c r="AM63" s="20"/>
      <c r="AN63" s="23"/>
      <c r="AO63" s="20"/>
      <c r="AP63" s="20"/>
      <c r="AQ63" s="23"/>
      <c r="AR63" s="20"/>
      <c r="AS63" s="20"/>
      <c r="AT63" s="23"/>
      <c r="AU63" s="20"/>
      <c r="AV63" s="20"/>
      <c r="AW63" s="23"/>
      <c r="AX63" s="20"/>
      <c r="AY63" s="20"/>
      <c r="AZ63" s="23"/>
      <c r="BA63" s="20"/>
      <c r="BB63" s="20"/>
      <c r="BC63" s="23"/>
      <c r="BD63" s="20"/>
      <c r="BE63" s="20"/>
      <c r="BF63" s="23"/>
      <c r="BG63" s="20"/>
      <c r="BH63" s="20"/>
      <c r="BI63" s="23"/>
      <c r="BJ63" s="20"/>
      <c r="BK63" s="20"/>
      <c r="BL63" s="23"/>
      <c r="BM63" s="20"/>
      <c r="BN63" s="20"/>
      <c r="BO63" s="23"/>
      <c r="BP63" s="20"/>
      <c r="BQ63" s="20"/>
      <c r="BR63" s="23"/>
      <c r="BS63" s="20"/>
      <c r="BT63" s="20"/>
      <c r="BU63" s="23"/>
      <c r="BV63" s="20"/>
      <c r="BW63" s="20"/>
      <c r="BX63" s="23"/>
      <c r="BY63" s="20"/>
      <c r="BZ63" s="20"/>
      <c r="CA63" s="23"/>
      <c r="CB63" s="20"/>
      <c r="CC63" s="20"/>
      <c r="CD63" s="23"/>
      <c r="CE63" s="20"/>
      <c r="CF63" s="20"/>
      <c r="CG63" s="23"/>
      <c r="CH63" s="20"/>
      <c r="CI63" s="20"/>
      <c r="CJ63" s="23"/>
      <c r="CK63" s="20"/>
      <c r="CL63" s="20"/>
      <c r="CM63" s="23"/>
      <c r="CN63" s="20"/>
      <c r="CO63" s="20"/>
      <c r="CP63" s="23"/>
    </row>
    <row r="64" spans="1:94" s="43" customFormat="1" ht="15.75" customHeight="1">
      <c r="A64" s="20" t="s">
        <v>148</v>
      </c>
      <c r="B64" s="20">
        <f t="shared" si="215"/>
        <v>111.4</v>
      </c>
      <c r="C64" s="20">
        <f t="shared" si="216"/>
        <v>51.19117</v>
      </c>
      <c r="D64" s="20">
        <f t="shared" si="1"/>
        <v>45.952576301615792</v>
      </c>
      <c r="E64" s="20"/>
      <c r="F64" s="20"/>
      <c r="G64" s="23"/>
      <c r="H64" s="20"/>
      <c r="I64" s="20"/>
      <c r="J64" s="23"/>
      <c r="K64" s="20">
        <v>111.4</v>
      </c>
      <c r="L64" s="20">
        <v>51.19117</v>
      </c>
      <c r="M64" s="23">
        <f t="shared" si="210"/>
        <v>45.952576301615792</v>
      </c>
      <c r="N64" s="20"/>
      <c r="O64" s="20"/>
      <c r="P64" s="23"/>
      <c r="Q64" s="20"/>
      <c r="R64" s="20"/>
      <c r="S64" s="23"/>
      <c r="T64" s="20"/>
      <c r="U64" s="20"/>
      <c r="V64" s="23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3"/>
      <c r="AI64" s="20"/>
      <c r="AJ64" s="20"/>
      <c r="AK64" s="23"/>
      <c r="AL64" s="20"/>
      <c r="AM64" s="20"/>
      <c r="AN64" s="23"/>
      <c r="AO64" s="20"/>
      <c r="AP64" s="20"/>
      <c r="AQ64" s="23"/>
      <c r="AR64" s="20"/>
      <c r="AS64" s="20"/>
      <c r="AT64" s="23"/>
      <c r="AU64" s="20"/>
      <c r="AV64" s="20"/>
      <c r="AW64" s="23"/>
      <c r="AX64" s="20"/>
      <c r="AY64" s="20"/>
      <c r="AZ64" s="23"/>
      <c r="BA64" s="20"/>
      <c r="BB64" s="20"/>
      <c r="BC64" s="23"/>
      <c r="BD64" s="20"/>
      <c r="BE64" s="20"/>
      <c r="BF64" s="23"/>
      <c r="BG64" s="20"/>
      <c r="BH64" s="20"/>
      <c r="BI64" s="23"/>
      <c r="BJ64" s="20"/>
      <c r="BK64" s="20"/>
      <c r="BL64" s="23"/>
      <c r="BM64" s="20"/>
      <c r="BN64" s="20"/>
      <c r="BO64" s="23"/>
      <c r="BP64" s="20"/>
      <c r="BQ64" s="20"/>
      <c r="BR64" s="23"/>
      <c r="BS64" s="20"/>
      <c r="BT64" s="20"/>
      <c r="BU64" s="23"/>
      <c r="BV64" s="20"/>
      <c r="BW64" s="20"/>
      <c r="BX64" s="23"/>
      <c r="BY64" s="20"/>
      <c r="BZ64" s="20"/>
      <c r="CA64" s="23"/>
      <c r="CB64" s="20"/>
      <c r="CC64" s="20"/>
      <c r="CD64" s="23"/>
      <c r="CE64" s="20"/>
      <c r="CF64" s="20"/>
      <c r="CG64" s="23"/>
      <c r="CH64" s="20"/>
      <c r="CI64" s="20"/>
      <c r="CJ64" s="23"/>
      <c r="CK64" s="20"/>
      <c r="CL64" s="20"/>
      <c r="CM64" s="23"/>
      <c r="CN64" s="20"/>
      <c r="CO64" s="20"/>
      <c r="CP64" s="23"/>
    </row>
    <row r="65" spans="1:94" s="43" customFormat="1" ht="15.75" customHeight="1">
      <c r="A65" s="20" t="s">
        <v>90</v>
      </c>
      <c r="B65" s="20">
        <f t="shared" si="215"/>
        <v>111.4</v>
      </c>
      <c r="C65" s="20">
        <f t="shared" si="216"/>
        <v>45.211959999999998</v>
      </c>
      <c r="D65" s="20">
        <f t="shared" si="1"/>
        <v>40.585242369838411</v>
      </c>
      <c r="E65" s="20"/>
      <c r="F65" s="20"/>
      <c r="G65" s="23"/>
      <c r="H65" s="20"/>
      <c r="I65" s="20"/>
      <c r="J65" s="23"/>
      <c r="K65" s="20">
        <v>111.4</v>
      </c>
      <c r="L65" s="20">
        <v>45.211959999999998</v>
      </c>
      <c r="M65" s="23">
        <f t="shared" si="210"/>
        <v>40.585242369838411</v>
      </c>
      <c r="N65" s="20"/>
      <c r="O65" s="20"/>
      <c r="P65" s="23"/>
      <c r="Q65" s="20"/>
      <c r="R65" s="20"/>
      <c r="S65" s="23"/>
      <c r="T65" s="20"/>
      <c r="U65" s="20"/>
      <c r="V65" s="23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3"/>
      <c r="AI65" s="20"/>
      <c r="AJ65" s="20"/>
      <c r="AK65" s="23"/>
      <c r="AL65" s="20"/>
      <c r="AM65" s="20"/>
      <c r="AN65" s="23"/>
      <c r="AO65" s="20"/>
      <c r="AP65" s="20"/>
      <c r="AQ65" s="23"/>
      <c r="AR65" s="20"/>
      <c r="AS65" s="20"/>
      <c r="AT65" s="23"/>
      <c r="AU65" s="20"/>
      <c r="AV65" s="20"/>
      <c r="AW65" s="23"/>
      <c r="AX65" s="20"/>
      <c r="AY65" s="20"/>
      <c r="AZ65" s="23"/>
      <c r="BA65" s="20"/>
      <c r="BB65" s="20"/>
      <c r="BC65" s="23"/>
      <c r="BD65" s="20"/>
      <c r="BE65" s="20"/>
      <c r="BF65" s="23"/>
      <c r="BG65" s="20"/>
      <c r="BH65" s="20"/>
      <c r="BI65" s="23"/>
      <c r="BJ65" s="20"/>
      <c r="BK65" s="20"/>
      <c r="BL65" s="23"/>
      <c r="BM65" s="20"/>
      <c r="BN65" s="20"/>
      <c r="BO65" s="23"/>
      <c r="BP65" s="20"/>
      <c r="BQ65" s="20"/>
      <c r="BR65" s="23"/>
      <c r="BS65" s="20"/>
      <c r="BT65" s="20"/>
      <c r="BU65" s="23"/>
      <c r="BV65" s="20"/>
      <c r="BW65" s="20"/>
      <c r="BX65" s="23"/>
      <c r="BY65" s="20"/>
      <c r="BZ65" s="20"/>
      <c r="CA65" s="23"/>
      <c r="CB65" s="20"/>
      <c r="CC65" s="20"/>
      <c r="CD65" s="23"/>
      <c r="CE65" s="20"/>
      <c r="CF65" s="20"/>
      <c r="CG65" s="23"/>
      <c r="CH65" s="20"/>
      <c r="CI65" s="20"/>
      <c r="CJ65" s="23"/>
      <c r="CK65" s="20"/>
      <c r="CL65" s="20"/>
      <c r="CM65" s="23"/>
      <c r="CN65" s="20"/>
      <c r="CO65" s="20"/>
      <c r="CP65" s="23"/>
    </row>
    <row r="66" spans="1:94" s="43" customFormat="1" ht="15.75" customHeight="1">
      <c r="A66" s="20" t="s">
        <v>156</v>
      </c>
      <c r="B66" s="20">
        <f t="shared" si="215"/>
        <v>111.4</v>
      </c>
      <c r="C66" s="20">
        <f t="shared" si="216"/>
        <v>45.211959999999998</v>
      </c>
      <c r="D66" s="20">
        <f t="shared" si="1"/>
        <v>40.585242369838411</v>
      </c>
      <c r="E66" s="20"/>
      <c r="F66" s="20"/>
      <c r="G66" s="23"/>
      <c r="H66" s="20"/>
      <c r="I66" s="20"/>
      <c r="J66" s="23"/>
      <c r="K66" s="20">
        <v>111.4</v>
      </c>
      <c r="L66" s="20">
        <v>45.211959999999998</v>
      </c>
      <c r="M66" s="23">
        <f t="shared" si="210"/>
        <v>40.585242369838411</v>
      </c>
      <c r="N66" s="20"/>
      <c r="O66" s="20"/>
      <c r="P66" s="23"/>
      <c r="Q66" s="20"/>
      <c r="R66" s="20"/>
      <c r="S66" s="23"/>
      <c r="T66" s="20"/>
      <c r="U66" s="20"/>
      <c r="V66" s="23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3"/>
      <c r="AI66" s="20"/>
      <c r="AJ66" s="20"/>
      <c r="AK66" s="23"/>
      <c r="AL66" s="20"/>
      <c r="AM66" s="20"/>
      <c r="AN66" s="23"/>
      <c r="AO66" s="20"/>
      <c r="AP66" s="20"/>
      <c r="AQ66" s="23"/>
      <c r="AR66" s="20"/>
      <c r="AS66" s="20"/>
      <c r="AT66" s="23"/>
      <c r="AU66" s="20"/>
      <c r="AV66" s="20"/>
      <c r="AW66" s="23"/>
      <c r="AX66" s="20"/>
      <c r="AY66" s="20"/>
      <c r="AZ66" s="23"/>
      <c r="BA66" s="20"/>
      <c r="BB66" s="20"/>
      <c r="BC66" s="23"/>
      <c r="BD66" s="20"/>
      <c r="BE66" s="20"/>
      <c r="BF66" s="23"/>
      <c r="BG66" s="20"/>
      <c r="BH66" s="20"/>
      <c r="BI66" s="23"/>
      <c r="BJ66" s="20"/>
      <c r="BK66" s="20"/>
      <c r="BL66" s="23"/>
      <c r="BM66" s="20"/>
      <c r="BN66" s="20"/>
      <c r="BO66" s="23"/>
      <c r="BP66" s="20"/>
      <c r="BQ66" s="20"/>
      <c r="BR66" s="23"/>
      <c r="BS66" s="20"/>
      <c r="BT66" s="20"/>
      <c r="BU66" s="23"/>
      <c r="BV66" s="20"/>
      <c r="BW66" s="20"/>
      <c r="BX66" s="23"/>
      <c r="BY66" s="20"/>
      <c r="BZ66" s="20"/>
      <c r="CA66" s="23"/>
      <c r="CB66" s="20"/>
      <c r="CC66" s="20"/>
      <c r="CD66" s="23"/>
      <c r="CE66" s="20"/>
      <c r="CF66" s="20"/>
      <c r="CG66" s="23"/>
      <c r="CH66" s="20"/>
      <c r="CI66" s="20"/>
      <c r="CJ66" s="23"/>
      <c r="CK66" s="20"/>
      <c r="CL66" s="20"/>
      <c r="CM66" s="23"/>
      <c r="CN66" s="20"/>
      <c r="CO66" s="20"/>
      <c r="CP66" s="23"/>
    </row>
    <row r="67" spans="1:94" s="43" customFormat="1" ht="15.75" customHeight="1">
      <c r="A67" s="20" t="s">
        <v>98</v>
      </c>
      <c r="B67" s="20">
        <f t="shared" si="215"/>
        <v>111.4</v>
      </c>
      <c r="C67" s="20">
        <f t="shared" si="216"/>
        <v>41.791330000000002</v>
      </c>
      <c r="D67" s="20">
        <f t="shared" si="1"/>
        <v>37.514658886894075</v>
      </c>
      <c r="E67" s="20"/>
      <c r="F67" s="20"/>
      <c r="G67" s="23"/>
      <c r="H67" s="20"/>
      <c r="I67" s="20"/>
      <c r="J67" s="23"/>
      <c r="K67" s="20">
        <v>111.4</v>
      </c>
      <c r="L67" s="20">
        <v>41.791330000000002</v>
      </c>
      <c r="M67" s="23">
        <f t="shared" si="210"/>
        <v>37.514658886894075</v>
      </c>
      <c r="N67" s="20"/>
      <c r="O67" s="20"/>
      <c r="P67" s="23"/>
      <c r="Q67" s="20"/>
      <c r="R67" s="20"/>
      <c r="S67" s="23"/>
      <c r="T67" s="20"/>
      <c r="U67" s="20"/>
      <c r="V67" s="23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3"/>
      <c r="AI67" s="20"/>
      <c r="AJ67" s="20"/>
      <c r="AK67" s="23"/>
      <c r="AL67" s="20"/>
      <c r="AM67" s="20"/>
      <c r="AN67" s="23"/>
      <c r="AO67" s="20"/>
      <c r="AP67" s="20"/>
      <c r="AQ67" s="23"/>
      <c r="AR67" s="20"/>
      <c r="AS67" s="20"/>
      <c r="AT67" s="23"/>
      <c r="AU67" s="20"/>
      <c r="AV67" s="20"/>
      <c r="AW67" s="23"/>
      <c r="AX67" s="20"/>
      <c r="AY67" s="20"/>
      <c r="AZ67" s="23"/>
      <c r="BA67" s="20"/>
      <c r="BB67" s="20"/>
      <c r="BC67" s="23"/>
      <c r="BD67" s="20"/>
      <c r="BE67" s="20"/>
      <c r="BF67" s="23"/>
      <c r="BG67" s="20"/>
      <c r="BH67" s="20"/>
      <c r="BI67" s="23"/>
      <c r="BJ67" s="20"/>
      <c r="BK67" s="20"/>
      <c r="BL67" s="23"/>
      <c r="BM67" s="20"/>
      <c r="BN67" s="20"/>
      <c r="BO67" s="23"/>
      <c r="BP67" s="20"/>
      <c r="BQ67" s="20"/>
      <c r="BR67" s="23"/>
      <c r="BS67" s="20"/>
      <c r="BT67" s="20"/>
      <c r="BU67" s="23"/>
      <c r="BV67" s="20"/>
      <c r="BW67" s="20"/>
      <c r="BX67" s="23"/>
      <c r="BY67" s="20"/>
      <c r="BZ67" s="20"/>
      <c r="CA67" s="23"/>
      <c r="CB67" s="20"/>
      <c r="CC67" s="20"/>
      <c r="CD67" s="23"/>
      <c r="CE67" s="20"/>
      <c r="CF67" s="20"/>
      <c r="CG67" s="23"/>
      <c r="CH67" s="20"/>
      <c r="CI67" s="20"/>
      <c r="CJ67" s="23"/>
      <c r="CK67" s="20"/>
      <c r="CL67" s="20"/>
      <c r="CM67" s="23"/>
      <c r="CN67" s="20"/>
      <c r="CO67" s="20"/>
      <c r="CP67" s="23"/>
    </row>
    <row r="68" spans="1:94" s="43" customFormat="1" ht="15.75" customHeight="1">
      <c r="A68" s="20" t="s">
        <v>159</v>
      </c>
      <c r="B68" s="20">
        <f t="shared" si="215"/>
        <v>111.4</v>
      </c>
      <c r="C68" s="20">
        <f t="shared" si="216"/>
        <v>45.211959999999998</v>
      </c>
      <c r="D68" s="20">
        <f t="shared" si="1"/>
        <v>40.585242369838411</v>
      </c>
      <c r="E68" s="20"/>
      <c r="F68" s="20"/>
      <c r="G68" s="23"/>
      <c r="H68" s="20"/>
      <c r="I68" s="20"/>
      <c r="J68" s="23"/>
      <c r="K68" s="20">
        <v>111.4</v>
      </c>
      <c r="L68" s="20">
        <v>45.211959999999998</v>
      </c>
      <c r="M68" s="23">
        <f t="shared" si="210"/>
        <v>40.585242369838411</v>
      </c>
      <c r="N68" s="20"/>
      <c r="O68" s="20"/>
      <c r="P68" s="23"/>
      <c r="Q68" s="20"/>
      <c r="R68" s="20"/>
      <c r="S68" s="23"/>
      <c r="T68" s="20"/>
      <c r="U68" s="20"/>
      <c r="V68" s="23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3"/>
      <c r="AI68" s="20"/>
      <c r="AJ68" s="20"/>
      <c r="AK68" s="23"/>
      <c r="AL68" s="20"/>
      <c r="AM68" s="20"/>
      <c r="AN68" s="23"/>
      <c r="AO68" s="20"/>
      <c r="AP68" s="20"/>
      <c r="AQ68" s="23"/>
      <c r="AR68" s="20"/>
      <c r="AS68" s="20"/>
      <c r="AT68" s="23"/>
      <c r="AU68" s="20"/>
      <c r="AV68" s="20"/>
      <c r="AW68" s="23"/>
      <c r="AX68" s="20"/>
      <c r="AY68" s="20"/>
      <c r="AZ68" s="23"/>
      <c r="BA68" s="20"/>
      <c r="BB68" s="20"/>
      <c r="BC68" s="23"/>
      <c r="BD68" s="20"/>
      <c r="BE68" s="20"/>
      <c r="BF68" s="23"/>
      <c r="BG68" s="20"/>
      <c r="BH68" s="20"/>
      <c r="BI68" s="23"/>
      <c r="BJ68" s="20"/>
      <c r="BK68" s="20"/>
      <c r="BL68" s="23"/>
      <c r="BM68" s="20"/>
      <c r="BN68" s="20"/>
      <c r="BO68" s="23"/>
      <c r="BP68" s="20"/>
      <c r="BQ68" s="20"/>
      <c r="BR68" s="23"/>
      <c r="BS68" s="20"/>
      <c r="BT68" s="20"/>
      <c r="BU68" s="23"/>
      <c r="BV68" s="20"/>
      <c r="BW68" s="20"/>
      <c r="BX68" s="23"/>
      <c r="BY68" s="20"/>
      <c r="BZ68" s="20"/>
      <c r="CA68" s="23"/>
      <c r="CB68" s="20"/>
      <c r="CC68" s="20"/>
      <c r="CD68" s="23"/>
      <c r="CE68" s="20"/>
      <c r="CF68" s="20"/>
      <c r="CG68" s="23"/>
      <c r="CH68" s="20"/>
      <c r="CI68" s="20"/>
      <c r="CJ68" s="23"/>
      <c r="CK68" s="20"/>
      <c r="CL68" s="20"/>
      <c r="CM68" s="23"/>
      <c r="CN68" s="20"/>
      <c r="CO68" s="20"/>
      <c r="CP68" s="23"/>
    </row>
    <row r="69" spans="1:94" s="43" customFormat="1" ht="15.75" customHeight="1">
      <c r="A69" s="20" t="s">
        <v>160</v>
      </c>
      <c r="B69" s="20">
        <f t="shared" si="215"/>
        <v>227</v>
      </c>
      <c r="C69" s="20">
        <f t="shared" si="216"/>
        <v>96.423900000000003</v>
      </c>
      <c r="D69" s="20">
        <f t="shared" si="1"/>
        <v>42.477488986784138</v>
      </c>
      <c r="E69" s="20"/>
      <c r="F69" s="20"/>
      <c r="G69" s="23"/>
      <c r="H69" s="20"/>
      <c r="I69" s="20"/>
      <c r="J69" s="23"/>
      <c r="K69" s="20">
        <v>227</v>
      </c>
      <c r="L69" s="20">
        <v>96.423900000000003</v>
      </c>
      <c r="M69" s="23">
        <f t="shared" si="210"/>
        <v>42.477488986784138</v>
      </c>
      <c r="N69" s="20"/>
      <c r="O69" s="20"/>
      <c r="P69" s="23"/>
      <c r="Q69" s="20"/>
      <c r="R69" s="20"/>
      <c r="S69" s="23"/>
      <c r="T69" s="20"/>
      <c r="U69" s="20"/>
      <c r="V69" s="23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3"/>
      <c r="AI69" s="20"/>
      <c r="AJ69" s="20"/>
      <c r="AK69" s="23"/>
      <c r="AL69" s="20"/>
      <c r="AM69" s="20"/>
      <c r="AN69" s="23"/>
      <c r="AO69" s="20"/>
      <c r="AP69" s="20"/>
      <c r="AQ69" s="23"/>
      <c r="AR69" s="20"/>
      <c r="AS69" s="20"/>
      <c r="AT69" s="23"/>
      <c r="AU69" s="20"/>
      <c r="AV69" s="20"/>
      <c r="AW69" s="23"/>
      <c r="AX69" s="20"/>
      <c r="AY69" s="20"/>
      <c r="AZ69" s="23"/>
      <c r="BA69" s="20"/>
      <c r="BB69" s="20"/>
      <c r="BC69" s="23"/>
      <c r="BD69" s="20"/>
      <c r="BE69" s="20"/>
      <c r="BF69" s="23"/>
      <c r="BG69" s="20"/>
      <c r="BH69" s="20"/>
      <c r="BI69" s="23"/>
      <c r="BJ69" s="20"/>
      <c r="BK69" s="20"/>
      <c r="BL69" s="23"/>
      <c r="BM69" s="20"/>
      <c r="BN69" s="20"/>
      <c r="BO69" s="23"/>
      <c r="BP69" s="20"/>
      <c r="BQ69" s="20"/>
      <c r="BR69" s="23"/>
      <c r="BS69" s="20"/>
      <c r="BT69" s="20"/>
      <c r="BU69" s="23"/>
      <c r="BV69" s="20"/>
      <c r="BW69" s="20"/>
      <c r="BX69" s="23"/>
      <c r="BY69" s="20"/>
      <c r="BZ69" s="20"/>
      <c r="CA69" s="23"/>
      <c r="CB69" s="20"/>
      <c r="CC69" s="20"/>
      <c r="CD69" s="23"/>
      <c r="CE69" s="20"/>
      <c r="CF69" s="20"/>
      <c r="CG69" s="23"/>
      <c r="CH69" s="20"/>
      <c r="CI69" s="20"/>
      <c r="CJ69" s="23"/>
      <c r="CK69" s="20"/>
      <c r="CL69" s="20"/>
      <c r="CM69" s="23"/>
      <c r="CN69" s="20"/>
      <c r="CO69" s="20"/>
      <c r="CP69" s="23"/>
    </row>
    <row r="70" spans="1:94" s="63" customFormat="1" ht="15.75" customHeight="1">
      <c r="A70" s="62" t="s">
        <v>179</v>
      </c>
      <c r="B70" s="62">
        <f>B71+B72</f>
        <v>295541.92099999997</v>
      </c>
      <c r="C70" s="62">
        <f>C71+C72</f>
        <v>189601.75982000001</v>
      </c>
      <c r="D70" s="62">
        <f t="shared" si="1"/>
        <v>64.153930913915929</v>
      </c>
      <c r="E70" s="62">
        <f>E71+E72</f>
        <v>1221</v>
      </c>
      <c r="F70" s="62">
        <f>F71+F72</f>
        <v>679.80600000000004</v>
      </c>
      <c r="G70" s="40">
        <f>F70/E70*100</f>
        <v>55.676167076167083</v>
      </c>
      <c r="H70" s="62">
        <f>H71+H72</f>
        <v>44.9</v>
      </c>
      <c r="I70" s="62">
        <f>I71+I72</f>
        <v>44.9</v>
      </c>
      <c r="J70" s="40">
        <f>I70/H70*100</f>
        <v>100</v>
      </c>
      <c r="K70" s="62">
        <f>K71+K72</f>
        <v>1135</v>
      </c>
      <c r="L70" s="62">
        <f>L71+L72</f>
        <v>521.64343000000008</v>
      </c>
      <c r="M70" s="40">
        <f t="shared" ref="M70" si="217">L70/K70*100</f>
        <v>45.959773568281946</v>
      </c>
      <c r="N70" s="62">
        <f>N71+N72</f>
        <v>141111.6</v>
      </c>
      <c r="O70" s="62">
        <f>O71+O72</f>
        <v>92074.3</v>
      </c>
      <c r="P70" s="40">
        <f>O70/N70*100</f>
        <v>65.249277876517596</v>
      </c>
      <c r="Q70" s="62">
        <f>Q71+Q72</f>
        <v>55922.7</v>
      </c>
      <c r="R70" s="62">
        <f>R71+R72</f>
        <v>33682.1</v>
      </c>
      <c r="S70" s="40">
        <f>R70/Q70*100</f>
        <v>60.229745702550133</v>
      </c>
      <c r="T70" s="62">
        <f>T71+T72</f>
        <v>5.0999999999999996</v>
      </c>
      <c r="U70" s="62">
        <f>U71+U72</f>
        <v>0</v>
      </c>
      <c r="V70" s="40">
        <f>U70/T70*100</f>
        <v>0</v>
      </c>
      <c r="W70" s="62">
        <f>W71+W72</f>
        <v>133.9</v>
      </c>
      <c r="X70" s="62">
        <f>X71+X72</f>
        <v>68.7</v>
      </c>
      <c r="Y70" s="62">
        <f>X70/W70*100</f>
        <v>51.306945481702762</v>
      </c>
      <c r="Z70" s="62">
        <f>Z71+Z72</f>
        <v>16821.3</v>
      </c>
      <c r="AA70" s="62">
        <f>AA71+AA72</f>
        <v>11361.3</v>
      </c>
      <c r="AB70" s="62">
        <f>AA70/Z70*100</f>
        <v>67.54115318078864</v>
      </c>
      <c r="AC70" s="62">
        <f>AC71+AC72</f>
        <v>4794</v>
      </c>
      <c r="AD70" s="62">
        <f>AD71+AD72</f>
        <v>3142.623</v>
      </c>
      <c r="AE70" s="62">
        <f>AD70/AC70*100</f>
        <v>65.553254067584476</v>
      </c>
      <c r="AF70" s="62">
        <f>AF71+AF72</f>
        <v>48431.3</v>
      </c>
      <c r="AG70" s="62">
        <f>AG71+AG72</f>
        <v>34107.223859999998</v>
      </c>
      <c r="AH70" s="40">
        <f>AG70/AF70*100</f>
        <v>70.423928038272763</v>
      </c>
      <c r="AI70" s="62">
        <f>AI71+AI72</f>
        <v>136</v>
      </c>
      <c r="AJ70" s="62">
        <f>AJ71+AJ72</f>
        <v>53.1</v>
      </c>
      <c r="AK70" s="40">
        <f>AJ70/AI70*100</f>
        <v>39.044117647058826</v>
      </c>
      <c r="AL70" s="62">
        <f>AL71+AL72</f>
        <v>10</v>
      </c>
      <c r="AM70" s="62">
        <f>AM71+AM72</f>
        <v>0</v>
      </c>
      <c r="AN70" s="40">
        <f>AM70/AL70*100</f>
        <v>0</v>
      </c>
      <c r="AO70" s="62">
        <f>AO71+AO72</f>
        <v>446</v>
      </c>
      <c r="AP70" s="62">
        <f>AP71+AP72</f>
        <v>151.82846000000001</v>
      </c>
      <c r="AQ70" s="40">
        <f>AP70/AO70*100</f>
        <v>34.042255605381165</v>
      </c>
      <c r="AR70" s="62">
        <f>AR71+AR72</f>
        <v>3</v>
      </c>
      <c r="AS70" s="62">
        <f>AS71+AS72</f>
        <v>0</v>
      </c>
      <c r="AT70" s="40">
        <f>AS70/AR70*100</f>
        <v>0</v>
      </c>
      <c r="AU70" s="62">
        <f>AU71+AU72</f>
        <v>371.6</v>
      </c>
      <c r="AV70" s="62">
        <f>AV71+AV72</f>
        <v>0</v>
      </c>
      <c r="AW70" s="40">
        <f>AV70/AU70*100</f>
        <v>0</v>
      </c>
      <c r="AX70" s="62">
        <f>AX71+AX72</f>
        <v>362</v>
      </c>
      <c r="AY70" s="62">
        <f>AY71+AY72</f>
        <v>182.97654</v>
      </c>
      <c r="AZ70" s="40">
        <f>AY70/AX70*100</f>
        <v>50.546005524861883</v>
      </c>
      <c r="BA70" s="62">
        <f>BA71+BA72</f>
        <v>23</v>
      </c>
      <c r="BB70" s="62">
        <f>BB71+BB72</f>
        <v>0</v>
      </c>
      <c r="BC70" s="40">
        <f>BB70/BA70*100</f>
        <v>0</v>
      </c>
      <c r="BD70" s="62">
        <f>BD71+BD72</f>
        <v>0</v>
      </c>
      <c r="BE70" s="62">
        <f>BE71+BE72</f>
        <v>0</v>
      </c>
      <c r="BF70" s="42"/>
      <c r="BG70" s="62">
        <f>BG71+BG72</f>
        <v>163</v>
      </c>
      <c r="BH70" s="62">
        <f>BH71+BH72</f>
        <v>97.995999999999995</v>
      </c>
      <c r="BI70" s="40">
        <f>BH70/BG70*100</f>
        <v>60.120245398773001</v>
      </c>
      <c r="BJ70" s="62">
        <f>BJ71+BJ72</f>
        <v>0.83</v>
      </c>
      <c r="BK70" s="62">
        <f>BK71+BK72</f>
        <v>0.83</v>
      </c>
      <c r="BL70" s="40">
        <f>BK70/BJ70*100</f>
        <v>100</v>
      </c>
      <c r="BM70" s="62">
        <f>BM71+BM72</f>
        <v>11736</v>
      </c>
      <c r="BN70" s="62">
        <f>BN71+BN72</f>
        <v>6713.4525299999996</v>
      </c>
      <c r="BO70" s="40">
        <f>BN70/BM70*100</f>
        <v>57.2039240797546</v>
      </c>
      <c r="BP70" s="62">
        <f>BP71+BP72</f>
        <v>99</v>
      </c>
      <c r="BQ70" s="62">
        <f>BQ71+BQ72</f>
        <v>0</v>
      </c>
      <c r="BR70" s="40">
        <f>BQ70/BP70*100</f>
        <v>0</v>
      </c>
      <c r="BS70" s="62">
        <f>BS71+BS72</f>
        <v>0</v>
      </c>
      <c r="BT70" s="62">
        <f>BT71+BT72</f>
        <v>0</v>
      </c>
      <c r="BU70" s="42"/>
      <c r="BV70" s="62">
        <f>BV71+BV72</f>
        <v>1582.9110000000001</v>
      </c>
      <c r="BW70" s="62">
        <f>BW71+BW72</f>
        <v>0</v>
      </c>
      <c r="BX70" s="70">
        <f>BW70/BV70*100</f>
        <v>0</v>
      </c>
      <c r="BY70" s="62">
        <f>BY71+BY72</f>
        <v>0</v>
      </c>
      <c r="BZ70" s="62">
        <f>BZ71+BZ72</f>
        <v>0</v>
      </c>
      <c r="CA70" s="40"/>
      <c r="CB70" s="62">
        <f>CB71+CB72</f>
        <v>0</v>
      </c>
      <c r="CC70" s="62">
        <f>CC71+CC72</f>
        <v>0</v>
      </c>
      <c r="CD70" s="40"/>
      <c r="CE70" s="62">
        <f>CE71+CE72</f>
        <v>0</v>
      </c>
      <c r="CF70" s="62">
        <f>CF71+CF72</f>
        <v>0</v>
      </c>
      <c r="CG70" s="40"/>
      <c r="CH70" s="62">
        <f>CH71+CH72</f>
        <v>50.98</v>
      </c>
      <c r="CI70" s="62">
        <f>CI71+CI72</f>
        <v>0</v>
      </c>
      <c r="CJ70" s="40">
        <f>CI70/CH70*100</f>
        <v>0</v>
      </c>
      <c r="CK70" s="62">
        <f>CK71+CK72</f>
        <v>10936.8</v>
      </c>
      <c r="CL70" s="62">
        <f>CL71+CL72</f>
        <v>6718.98</v>
      </c>
      <c r="CM70" s="40">
        <f>CL70/CK70*100</f>
        <v>61.434606100504716</v>
      </c>
      <c r="CN70" s="62">
        <f>CN71+CN72</f>
        <v>0</v>
      </c>
      <c r="CO70" s="62">
        <f>CO71+CO72</f>
        <v>0</v>
      </c>
      <c r="CP70" s="40"/>
    </row>
    <row r="71" spans="1:94" s="65" customFormat="1" ht="15.75" customHeight="1">
      <c r="A71" s="64" t="s">
        <v>184</v>
      </c>
      <c r="B71" s="20">
        <f>E71+H71+K71+N71+Q71+T71+W71+Z71+AC71+AF71+AI71+AL71+AO71+AR71+AU71+AX71+BA71+BD71+BG71+BJ71+BM71+BP71+BS71+BV71+BY71+CH71+CK71+CN71</f>
        <v>294406.92099999997</v>
      </c>
      <c r="C71" s="20">
        <f>F71+I71+L71+O71+R71+U71+X71+AA71+AD71+AG71+AJ71+AM71+AP71+AS71+AV71+AY71+BB71+BE71+BH71+BK71+BN71+BQ71+BT71+BW71+BZ71+CI71+CL71+CO71</f>
        <v>189080.11639000001</v>
      </c>
      <c r="D71" s="64">
        <f t="shared" si="1"/>
        <v>64.224073179991592</v>
      </c>
      <c r="E71" s="64">
        <v>1221</v>
      </c>
      <c r="F71" s="64">
        <v>679.80600000000004</v>
      </c>
      <c r="G71" s="42">
        <f>F71/E71*100</f>
        <v>55.676167076167083</v>
      </c>
      <c r="H71" s="64">
        <v>44.9</v>
      </c>
      <c r="I71" s="64">
        <v>44.9</v>
      </c>
      <c r="J71" s="42">
        <f>I71/H71*100</f>
        <v>100</v>
      </c>
      <c r="K71" s="64"/>
      <c r="L71" s="64"/>
      <c r="M71" s="42"/>
      <c r="N71" s="64">
        <v>141111.6</v>
      </c>
      <c r="O71" s="64">
        <v>92074.3</v>
      </c>
      <c r="P71" s="42">
        <f>O71/N71*100</f>
        <v>65.249277876517596</v>
      </c>
      <c r="Q71" s="64">
        <v>55922.7</v>
      </c>
      <c r="R71" s="64">
        <v>33682.1</v>
      </c>
      <c r="S71" s="42">
        <f>R71/Q71*100</f>
        <v>60.229745702550133</v>
      </c>
      <c r="T71" s="64">
        <v>5.0999999999999996</v>
      </c>
      <c r="U71" s="64"/>
      <c r="V71" s="42">
        <f>U71/T71*100</f>
        <v>0</v>
      </c>
      <c r="W71" s="64">
        <v>133.9</v>
      </c>
      <c r="X71" s="64">
        <v>68.7</v>
      </c>
      <c r="Y71" s="42">
        <f>X71/W71*100</f>
        <v>51.306945481702762</v>
      </c>
      <c r="Z71" s="64">
        <v>16821.3</v>
      </c>
      <c r="AA71" s="64">
        <v>11361.3</v>
      </c>
      <c r="AB71" s="64">
        <f>AA71/Z71*100</f>
        <v>67.54115318078864</v>
      </c>
      <c r="AC71" s="64">
        <v>4794</v>
      </c>
      <c r="AD71" s="64">
        <v>3142.623</v>
      </c>
      <c r="AE71" s="64">
        <f>AD71/AC71*100</f>
        <v>65.553254067584476</v>
      </c>
      <c r="AF71" s="64">
        <v>48431.3</v>
      </c>
      <c r="AG71" s="64">
        <v>34107.223859999998</v>
      </c>
      <c r="AH71" s="42">
        <f>AG71/AF71*100</f>
        <v>70.423928038272763</v>
      </c>
      <c r="AI71" s="64">
        <v>136</v>
      </c>
      <c r="AJ71" s="64">
        <v>53.1</v>
      </c>
      <c r="AK71" s="42">
        <f>AJ71/AI71*100</f>
        <v>39.044117647058826</v>
      </c>
      <c r="AL71" s="64">
        <v>10</v>
      </c>
      <c r="AM71" s="64"/>
      <c r="AN71" s="42">
        <f>AM71/AL71*100</f>
        <v>0</v>
      </c>
      <c r="AO71" s="64">
        <v>446</v>
      </c>
      <c r="AP71" s="64">
        <v>151.82846000000001</v>
      </c>
      <c r="AQ71" s="42">
        <f>AP71/AO71*100</f>
        <v>34.042255605381165</v>
      </c>
      <c r="AR71" s="64">
        <v>3</v>
      </c>
      <c r="AS71" s="64"/>
      <c r="AT71" s="42">
        <f>AS71/AR71*100</f>
        <v>0</v>
      </c>
      <c r="AU71" s="64">
        <v>371.6</v>
      </c>
      <c r="AV71" s="64"/>
      <c r="AW71" s="42">
        <f>AV71/AU71*100</f>
        <v>0</v>
      </c>
      <c r="AX71" s="64">
        <v>362</v>
      </c>
      <c r="AY71" s="64">
        <v>182.97654</v>
      </c>
      <c r="AZ71" s="42">
        <f>AY71/AX71*100</f>
        <v>50.546005524861883</v>
      </c>
      <c r="BA71" s="64">
        <v>23</v>
      </c>
      <c r="BB71" s="64">
        <v>0</v>
      </c>
      <c r="BC71" s="42">
        <f>BB71/BA71*100</f>
        <v>0</v>
      </c>
      <c r="BD71" s="64"/>
      <c r="BE71" s="64"/>
      <c r="BF71" s="42"/>
      <c r="BG71" s="64">
        <v>163</v>
      </c>
      <c r="BH71" s="64">
        <v>97.995999999999995</v>
      </c>
      <c r="BI71" s="42">
        <f>BH71/BG71*100</f>
        <v>60.120245398773001</v>
      </c>
      <c r="BJ71" s="64">
        <v>0.83</v>
      </c>
      <c r="BK71" s="64">
        <v>0.83</v>
      </c>
      <c r="BL71" s="42">
        <f>BK71/BJ71*100</f>
        <v>100</v>
      </c>
      <c r="BM71" s="64">
        <v>11736</v>
      </c>
      <c r="BN71" s="64">
        <v>6713.4525299999996</v>
      </c>
      <c r="BO71" s="42">
        <f>BN71/BM71*100</f>
        <v>57.2039240797546</v>
      </c>
      <c r="BP71" s="64">
        <v>99</v>
      </c>
      <c r="BQ71" s="64">
        <v>0</v>
      </c>
      <c r="BR71" s="42">
        <f>BQ71/BP71*100</f>
        <v>0</v>
      </c>
      <c r="BS71" s="64"/>
      <c r="BT71" s="64"/>
      <c r="BU71" s="42"/>
      <c r="BV71" s="64">
        <v>1582.9110000000001</v>
      </c>
      <c r="BW71" s="64">
        <v>0</v>
      </c>
      <c r="BX71" s="42">
        <f>BW71/BV71*100</f>
        <v>0</v>
      </c>
      <c r="BY71" s="64"/>
      <c r="BZ71" s="64"/>
      <c r="CA71" s="42"/>
      <c r="CB71" s="64"/>
      <c r="CC71" s="64"/>
      <c r="CD71" s="42"/>
      <c r="CE71" s="64"/>
      <c r="CF71" s="64"/>
      <c r="CG71" s="42"/>
      <c r="CH71" s="64">
        <v>50.98</v>
      </c>
      <c r="CI71" s="64">
        <v>0</v>
      </c>
      <c r="CJ71" s="42">
        <f>CI71/CH71*100</f>
        <v>0</v>
      </c>
      <c r="CK71" s="64">
        <v>10936.8</v>
      </c>
      <c r="CL71" s="64">
        <v>6718.98</v>
      </c>
      <c r="CM71" s="42">
        <f>CL71/CK71*100</f>
        <v>61.434606100504716</v>
      </c>
      <c r="CN71" s="64"/>
      <c r="CO71" s="64"/>
      <c r="CP71" s="42"/>
    </row>
    <row r="72" spans="1:94" s="63" customFormat="1" ht="15.75" customHeight="1">
      <c r="A72" s="62" t="s">
        <v>192</v>
      </c>
      <c r="B72" s="62">
        <f>SUM(B73:B77)</f>
        <v>1135</v>
      </c>
      <c r="C72" s="62">
        <f>SUM(C73:C77)</f>
        <v>521.64343000000008</v>
      </c>
      <c r="D72" s="62">
        <f t="shared" ref="D72:D77" si="218">C72/B72*100</f>
        <v>45.959773568281946</v>
      </c>
      <c r="E72" s="62">
        <f>SUM(E73:E77)</f>
        <v>0</v>
      </c>
      <c r="F72" s="62">
        <f>SUM(F73:F77)</f>
        <v>0</v>
      </c>
      <c r="G72" s="40"/>
      <c r="H72" s="62">
        <f>SUM(H73:H77)</f>
        <v>0</v>
      </c>
      <c r="I72" s="62">
        <f>SUM(I73:I77)</f>
        <v>0</v>
      </c>
      <c r="J72" s="40"/>
      <c r="K72" s="62">
        <f>SUM(K73:K77)</f>
        <v>1135</v>
      </c>
      <c r="L72" s="62">
        <f>SUM(L73:L77)</f>
        <v>521.64343000000008</v>
      </c>
      <c r="M72" s="40">
        <f t="shared" ref="M72:M77" si="219">L72/K72*100</f>
        <v>45.959773568281946</v>
      </c>
      <c r="N72" s="62">
        <f>SUM(N73:N77)</f>
        <v>0</v>
      </c>
      <c r="O72" s="62">
        <f>SUM(O73:O77)</f>
        <v>0</v>
      </c>
      <c r="P72" s="40"/>
      <c r="Q72" s="62">
        <f>SUM(Q73:Q77)</f>
        <v>0</v>
      </c>
      <c r="R72" s="62">
        <f>SUM(R73:R77)</f>
        <v>0</v>
      </c>
      <c r="S72" s="40"/>
      <c r="T72" s="62">
        <f>SUM(T73:T77)</f>
        <v>0</v>
      </c>
      <c r="U72" s="62">
        <f>SUM(U73:U77)</f>
        <v>0</v>
      </c>
      <c r="V72" s="40"/>
      <c r="W72" s="62">
        <f>SUM(W73:W77)</f>
        <v>0</v>
      </c>
      <c r="X72" s="62">
        <f>SUM(X73:X77)</f>
        <v>0</v>
      </c>
      <c r="Y72" s="62"/>
      <c r="Z72" s="62">
        <f>SUM(Z73:Z77)</f>
        <v>0</v>
      </c>
      <c r="AA72" s="62">
        <f>SUM(AA73:AA77)</f>
        <v>0</v>
      </c>
      <c r="AB72" s="62"/>
      <c r="AC72" s="62">
        <f>SUM(AC73:AC77)</f>
        <v>0</v>
      </c>
      <c r="AD72" s="62">
        <f>SUM(AD73:AD77)</f>
        <v>0</v>
      </c>
      <c r="AE72" s="62"/>
      <c r="AF72" s="62">
        <f>SUM(AF73:AF77)</f>
        <v>0</v>
      </c>
      <c r="AG72" s="62">
        <f>SUM(AG73:AG77)</f>
        <v>0</v>
      </c>
      <c r="AH72" s="40"/>
      <c r="AI72" s="62">
        <f>SUM(AI73:AI77)</f>
        <v>0</v>
      </c>
      <c r="AJ72" s="62">
        <f>SUM(AJ73:AJ77)</f>
        <v>0</v>
      </c>
      <c r="AK72" s="40"/>
      <c r="AL72" s="62">
        <f>SUM(AL73:AL77)</f>
        <v>0</v>
      </c>
      <c r="AM72" s="62">
        <f>SUM(AM73:AM77)</f>
        <v>0</v>
      </c>
      <c r="AN72" s="40"/>
      <c r="AO72" s="62">
        <f>SUM(AO73:AO77)</f>
        <v>0</v>
      </c>
      <c r="AP72" s="62">
        <f>SUM(AP73:AP77)</f>
        <v>0</v>
      </c>
      <c r="AQ72" s="40"/>
      <c r="AR72" s="62">
        <f>SUM(AR73:AR77)</f>
        <v>0</v>
      </c>
      <c r="AS72" s="62">
        <f>SUM(AS73:AS77)</f>
        <v>0</v>
      </c>
      <c r="AT72" s="40"/>
      <c r="AU72" s="62">
        <f>SUM(AU73:AU77)</f>
        <v>0</v>
      </c>
      <c r="AV72" s="62">
        <f>SUM(AV73:AV77)</f>
        <v>0</v>
      </c>
      <c r="AW72" s="40"/>
      <c r="AX72" s="62">
        <f>SUM(AX73:AX77)</f>
        <v>0</v>
      </c>
      <c r="AY72" s="62">
        <f>SUM(AY73:AY77)</f>
        <v>0</v>
      </c>
      <c r="AZ72" s="40"/>
      <c r="BA72" s="62">
        <f>SUM(BA73:BA77)</f>
        <v>0</v>
      </c>
      <c r="BB72" s="62">
        <f>SUM(BB73:BB77)</f>
        <v>0</v>
      </c>
      <c r="BC72" s="40"/>
      <c r="BD72" s="62">
        <f>SUM(BD73:BD77)</f>
        <v>0</v>
      </c>
      <c r="BE72" s="62">
        <f>SUM(BE73:BE77)</f>
        <v>0</v>
      </c>
      <c r="BF72" s="42"/>
      <c r="BG72" s="62">
        <f>SUM(BG73:BG77)</f>
        <v>0</v>
      </c>
      <c r="BH72" s="62">
        <f>SUM(BH73:BH77)</f>
        <v>0</v>
      </c>
      <c r="BI72" s="40"/>
      <c r="BJ72" s="62">
        <f>SUM(BJ73:BJ77)</f>
        <v>0</v>
      </c>
      <c r="BK72" s="62">
        <f>SUM(BK73:BK77)</f>
        <v>0</v>
      </c>
      <c r="BL72" s="42"/>
      <c r="BM72" s="62">
        <f>SUM(BM73:BM77)</f>
        <v>0</v>
      </c>
      <c r="BN72" s="62">
        <f>SUM(BN73:BN77)</f>
        <v>0</v>
      </c>
      <c r="BO72" s="40"/>
      <c r="BP72" s="62">
        <f>SUM(BP73:BP77)</f>
        <v>0</v>
      </c>
      <c r="BQ72" s="62">
        <f>SUM(BQ73:BQ77)</f>
        <v>0</v>
      </c>
      <c r="BR72" s="40"/>
      <c r="BS72" s="62">
        <f>SUM(BS73:BS77)</f>
        <v>0</v>
      </c>
      <c r="BT72" s="62">
        <f>SUM(BT73:BT77)</f>
        <v>0</v>
      </c>
      <c r="BU72" s="42"/>
      <c r="BV72" s="62">
        <f>SUM(BV73:BV77)</f>
        <v>0</v>
      </c>
      <c r="BW72" s="62">
        <f>SUM(BW73:BW77)</f>
        <v>0</v>
      </c>
      <c r="BX72" s="42"/>
      <c r="BY72" s="62">
        <f>SUM(BY73:BY77)</f>
        <v>0</v>
      </c>
      <c r="BZ72" s="62">
        <f>SUM(BZ73:BZ77)</f>
        <v>0</v>
      </c>
      <c r="CA72" s="40"/>
      <c r="CB72" s="62">
        <f>SUM(CB73:CB77)</f>
        <v>0</v>
      </c>
      <c r="CC72" s="62">
        <f>SUM(CC73:CC77)</f>
        <v>0</v>
      </c>
      <c r="CD72" s="42"/>
      <c r="CE72" s="62">
        <f>SUM(CE73:CE77)</f>
        <v>0</v>
      </c>
      <c r="CF72" s="62">
        <f>SUM(CF73:CF77)</f>
        <v>0</v>
      </c>
      <c r="CG72" s="42"/>
      <c r="CH72" s="62">
        <f>SUM(CH73:CH77)</f>
        <v>0</v>
      </c>
      <c r="CI72" s="62">
        <f>SUM(CI73:CI77)</f>
        <v>0</v>
      </c>
      <c r="CJ72" s="42"/>
      <c r="CK72" s="62">
        <f>SUM(CK73:CK77)</f>
        <v>0</v>
      </c>
      <c r="CL72" s="62">
        <f>SUM(CL73:CL77)</f>
        <v>0</v>
      </c>
      <c r="CM72" s="42"/>
      <c r="CN72" s="62">
        <f>SUM(CN73:CN77)</f>
        <v>0</v>
      </c>
      <c r="CO72" s="62">
        <f>SUM(CO73:CO77)</f>
        <v>0</v>
      </c>
      <c r="CP72" s="42"/>
    </row>
    <row r="73" spans="1:94" s="65" customFormat="1" ht="15.75" customHeight="1">
      <c r="A73" s="64" t="s">
        <v>80</v>
      </c>
      <c r="B73" s="20">
        <f t="shared" ref="B73:B77" si="220">E73+H73+K73+N73+Q73+T73+W73+Z73+AC73+AF73+AI73+AL73+AO73+AR73+AU73+AX73+BA73+BD73+BG73+BJ73+BM73+BP73+BS73+BV73+BY73+CH73+CK73+CN73</f>
        <v>227</v>
      </c>
      <c r="C73" s="20">
        <f t="shared" ref="C73:C77" si="221">F73+I73+L73+O73+R73+U73+X73+AA73+AD73+AG73+AJ73+AM73+AP73+AS73+AV73+AY73+BB73+BE73+BH73+BK73+BN73+BQ73+BT73+BW73+BZ73+CI73+CL73+CO73</f>
        <v>107.99805000000001</v>
      </c>
      <c r="D73" s="64">
        <f t="shared" si="218"/>
        <v>47.576233480176214</v>
      </c>
      <c r="E73" s="64"/>
      <c r="F73" s="64"/>
      <c r="G73" s="42"/>
      <c r="H73" s="64"/>
      <c r="I73" s="64"/>
      <c r="J73" s="42"/>
      <c r="K73" s="64">
        <v>227</v>
      </c>
      <c r="L73" s="64">
        <v>107.99805000000001</v>
      </c>
      <c r="M73" s="42">
        <f t="shared" si="219"/>
        <v>47.576233480176214</v>
      </c>
      <c r="N73" s="64"/>
      <c r="O73" s="64"/>
      <c r="P73" s="42"/>
      <c r="Q73" s="64"/>
      <c r="R73" s="64"/>
      <c r="S73" s="42"/>
      <c r="T73" s="64"/>
      <c r="U73" s="64"/>
      <c r="V73" s="42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42"/>
      <c r="AI73" s="64"/>
      <c r="AJ73" s="64"/>
      <c r="AK73" s="42"/>
      <c r="AL73" s="64"/>
      <c r="AM73" s="64"/>
      <c r="AN73" s="42"/>
      <c r="AO73" s="64"/>
      <c r="AP73" s="64"/>
      <c r="AQ73" s="42"/>
      <c r="AR73" s="64"/>
      <c r="AS73" s="64"/>
      <c r="AT73" s="42"/>
      <c r="AU73" s="64"/>
      <c r="AV73" s="64"/>
      <c r="AW73" s="42"/>
      <c r="AX73" s="64"/>
      <c r="AY73" s="64"/>
      <c r="AZ73" s="42"/>
      <c r="BA73" s="64"/>
      <c r="BB73" s="64"/>
      <c r="BC73" s="42"/>
      <c r="BD73" s="64"/>
      <c r="BE73" s="64"/>
      <c r="BF73" s="42"/>
      <c r="BG73" s="64"/>
      <c r="BH73" s="64"/>
      <c r="BI73" s="42"/>
      <c r="BJ73" s="64"/>
      <c r="BK73" s="64"/>
      <c r="BL73" s="42"/>
      <c r="BM73" s="64"/>
      <c r="BN73" s="64"/>
      <c r="BO73" s="42"/>
      <c r="BP73" s="64"/>
      <c r="BQ73" s="64"/>
      <c r="BR73" s="42"/>
      <c r="BS73" s="64"/>
      <c r="BT73" s="64"/>
      <c r="BU73" s="42"/>
      <c r="BV73" s="64"/>
      <c r="BW73" s="64"/>
      <c r="BX73" s="42"/>
      <c r="BY73" s="64"/>
      <c r="BZ73" s="64"/>
      <c r="CA73" s="42"/>
      <c r="CB73" s="64"/>
      <c r="CC73" s="64"/>
      <c r="CD73" s="42"/>
      <c r="CE73" s="64"/>
      <c r="CF73" s="64"/>
      <c r="CG73" s="42"/>
      <c r="CH73" s="64"/>
      <c r="CI73" s="64"/>
      <c r="CJ73" s="42"/>
      <c r="CK73" s="64"/>
      <c r="CL73" s="64"/>
      <c r="CM73" s="42"/>
      <c r="CN73" s="64"/>
      <c r="CO73" s="64"/>
      <c r="CP73" s="42"/>
    </row>
    <row r="74" spans="1:94" s="65" customFormat="1" ht="15.75" customHeight="1">
      <c r="A74" s="64" t="s">
        <v>425</v>
      </c>
      <c r="B74" s="20">
        <f t="shared" si="220"/>
        <v>227</v>
      </c>
      <c r="C74" s="20">
        <f t="shared" si="221"/>
        <v>101.11891</v>
      </c>
      <c r="D74" s="64">
        <f t="shared" si="218"/>
        <v>44.545775330396474</v>
      </c>
      <c r="E74" s="64"/>
      <c r="F74" s="64"/>
      <c r="G74" s="42"/>
      <c r="H74" s="64"/>
      <c r="I74" s="64"/>
      <c r="J74" s="42"/>
      <c r="K74" s="64">
        <v>227</v>
      </c>
      <c r="L74" s="64">
        <v>101.11891</v>
      </c>
      <c r="M74" s="42">
        <f t="shared" si="219"/>
        <v>44.545775330396474</v>
      </c>
      <c r="N74" s="64"/>
      <c r="O74" s="64"/>
      <c r="P74" s="42"/>
      <c r="Q74" s="64"/>
      <c r="R74" s="64"/>
      <c r="S74" s="42"/>
      <c r="T74" s="64"/>
      <c r="U74" s="64"/>
      <c r="V74" s="42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42"/>
      <c r="AI74" s="64"/>
      <c r="AJ74" s="64"/>
      <c r="AK74" s="42"/>
      <c r="AL74" s="64"/>
      <c r="AM74" s="64"/>
      <c r="AN74" s="42"/>
      <c r="AO74" s="64"/>
      <c r="AP74" s="64"/>
      <c r="AQ74" s="42"/>
      <c r="AR74" s="64"/>
      <c r="AS74" s="64"/>
      <c r="AT74" s="42"/>
      <c r="AU74" s="64"/>
      <c r="AV74" s="64"/>
      <c r="AW74" s="42"/>
      <c r="AX74" s="64"/>
      <c r="AY74" s="64"/>
      <c r="AZ74" s="42"/>
      <c r="BA74" s="64"/>
      <c r="BB74" s="64"/>
      <c r="BC74" s="42"/>
      <c r="BD74" s="64"/>
      <c r="BE74" s="64"/>
      <c r="BF74" s="42"/>
      <c r="BG74" s="64"/>
      <c r="BH74" s="64"/>
      <c r="BI74" s="42"/>
      <c r="BJ74" s="64"/>
      <c r="BK74" s="64"/>
      <c r="BL74" s="42"/>
      <c r="BM74" s="64"/>
      <c r="BN74" s="64"/>
      <c r="BO74" s="42"/>
      <c r="BP74" s="64"/>
      <c r="BQ74" s="64"/>
      <c r="BR74" s="42"/>
      <c r="BS74" s="64"/>
      <c r="BT74" s="64"/>
      <c r="BU74" s="42"/>
      <c r="BV74" s="64"/>
      <c r="BW74" s="64"/>
      <c r="BX74" s="42"/>
      <c r="BY74" s="64"/>
      <c r="BZ74" s="64"/>
      <c r="CA74" s="42"/>
      <c r="CB74" s="64"/>
      <c r="CC74" s="64"/>
      <c r="CD74" s="42"/>
      <c r="CE74" s="64"/>
      <c r="CF74" s="64"/>
      <c r="CG74" s="42"/>
      <c r="CH74" s="64"/>
      <c r="CI74" s="64"/>
      <c r="CJ74" s="42"/>
      <c r="CK74" s="64"/>
      <c r="CL74" s="64"/>
      <c r="CM74" s="42"/>
      <c r="CN74" s="64"/>
      <c r="CO74" s="64"/>
      <c r="CP74" s="42"/>
    </row>
    <row r="75" spans="1:94" s="65" customFormat="1" ht="15.75" customHeight="1">
      <c r="A75" s="64" t="s">
        <v>49</v>
      </c>
      <c r="B75" s="20">
        <f t="shared" si="220"/>
        <v>227</v>
      </c>
      <c r="C75" s="20">
        <f t="shared" si="221"/>
        <v>97.098460000000003</v>
      </c>
      <c r="D75" s="64">
        <f t="shared" si="218"/>
        <v>42.774651982378856</v>
      </c>
      <c r="E75" s="64"/>
      <c r="F75" s="64"/>
      <c r="G75" s="42"/>
      <c r="H75" s="64"/>
      <c r="I75" s="64"/>
      <c r="J75" s="42"/>
      <c r="K75" s="64">
        <v>227</v>
      </c>
      <c r="L75" s="64">
        <v>97.098460000000003</v>
      </c>
      <c r="M75" s="42">
        <f t="shared" si="219"/>
        <v>42.774651982378856</v>
      </c>
      <c r="N75" s="64"/>
      <c r="O75" s="64"/>
      <c r="P75" s="42"/>
      <c r="Q75" s="64"/>
      <c r="R75" s="64"/>
      <c r="S75" s="42"/>
      <c r="T75" s="64"/>
      <c r="U75" s="64"/>
      <c r="V75" s="42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42"/>
      <c r="AI75" s="64"/>
      <c r="AJ75" s="64"/>
      <c r="AK75" s="42"/>
      <c r="AL75" s="64"/>
      <c r="AM75" s="64"/>
      <c r="AN75" s="42"/>
      <c r="AO75" s="64"/>
      <c r="AP75" s="64"/>
      <c r="AQ75" s="42"/>
      <c r="AR75" s="64"/>
      <c r="AS75" s="64"/>
      <c r="AT75" s="42"/>
      <c r="AU75" s="64"/>
      <c r="AV75" s="64"/>
      <c r="AW75" s="42"/>
      <c r="AX75" s="64"/>
      <c r="AY75" s="64"/>
      <c r="AZ75" s="42"/>
      <c r="BA75" s="64"/>
      <c r="BB75" s="64"/>
      <c r="BC75" s="42"/>
      <c r="BD75" s="64"/>
      <c r="BE75" s="64"/>
      <c r="BF75" s="42"/>
      <c r="BG75" s="64"/>
      <c r="BH75" s="64"/>
      <c r="BI75" s="42"/>
      <c r="BJ75" s="64"/>
      <c r="BK75" s="64"/>
      <c r="BL75" s="42"/>
      <c r="BM75" s="64"/>
      <c r="BN75" s="64"/>
      <c r="BO75" s="42"/>
      <c r="BP75" s="64"/>
      <c r="BQ75" s="64"/>
      <c r="BR75" s="42"/>
      <c r="BS75" s="64"/>
      <c r="BT75" s="64"/>
      <c r="BU75" s="42"/>
      <c r="BV75" s="64"/>
      <c r="BW75" s="64"/>
      <c r="BX75" s="42"/>
      <c r="BY75" s="64"/>
      <c r="BZ75" s="64"/>
      <c r="CA75" s="42"/>
      <c r="CB75" s="64"/>
      <c r="CC75" s="64"/>
      <c r="CD75" s="42"/>
      <c r="CE75" s="64"/>
      <c r="CF75" s="64"/>
      <c r="CG75" s="42"/>
      <c r="CH75" s="64"/>
      <c r="CI75" s="64"/>
      <c r="CJ75" s="42"/>
      <c r="CK75" s="64"/>
      <c r="CL75" s="64"/>
      <c r="CM75" s="42"/>
      <c r="CN75" s="64"/>
      <c r="CO75" s="64"/>
      <c r="CP75" s="42"/>
    </row>
    <row r="76" spans="1:94" s="65" customFormat="1" ht="15.75" customHeight="1">
      <c r="A76" s="64" t="s">
        <v>136</v>
      </c>
      <c r="B76" s="20">
        <f t="shared" si="220"/>
        <v>227</v>
      </c>
      <c r="C76" s="20">
        <f t="shared" si="221"/>
        <v>105.11085</v>
      </c>
      <c r="D76" s="64">
        <f t="shared" si="218"/>
        <v>46.304339207048457</v>
      </c>
      <c r="E76" s="64"/>
      <c r="F76" s="64"/>
      <c r="G76" s="42"/>
      <c r="H76" s="64"/>
      <c r="I76" s="64"/>
      <c r="J76" s="42"/>
      <c r="K76" s="64">
        <v>227</v>
      </c>
      <c r="L76" s="64">
        <v>105.11085</v>
      </c>
      <c r="M76" s="42">
        <f t="shared" si="219"/>
        <v>46.304339207048457</v>
      </c>
      <c r="N76" s="64"/>
      <c r="O76" s="64"/>
      <c r="P76" s="42"/>
      <c r="Q76" s="64"/>
      <c r="R76" s="64"/>
      <c r="S76" s="42"/>
      <c r="T76" s="64"/>
      <c r="U76" s="64"/>
      <c r="V76" s="42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42"/>
      <c r="AI76" s="64"/>
      <c r="AJ76" s="64"/>
      <c r="AK76" s="42"/>
      <c r="AL76" s="64"/>
      <c r="AM76" s="64"/>
      <c r="AN76" s="42"/>
      <c r="AO76" s="64"/>
      <c r="AP76" s="64"/>
      <c r="AQ76" s="42"/>
      <c r="AR76" s="64"/>
      <c r="AS76" s="64"/>
      <c r="AT76" s="42"/>
      <c r="AU76" s="64"/>
      <c r="AV76" s="64"/>
      <c r="AW76" s="42"/>
      <c r="AX76" s="64"/>
      <c r="AY76" s="64"/>
      <c r="AZ76" s="42"/>
      <c r="BA76" s="64"/>
      <c r="BB76" s="64"/>
      <c r="BC76" s="42"/>
      <c r="BD76" s="64"/>
      <c r="BE76" s="64"/>
      <c r="BF76" s="42"/>
      <c r="BG76" s="64"/>
      <c r="BH76" s="64"/>
      <c r="BI76" s="42"/>
      <c r="BJ76" s="64"/>
      <c r="BK76" s="64"/>
      <c r="BL76" s="42"/>
      <c r="BM76" s="64"/>
      <c r="BN76" s="64"/>
      <c r="BO76" s="42"/>
      <c r="BP76" s="64"/>
      <c r="BQ76" s="64"/>
      <c r="BR76" s="42"/>
      <c r="BS76" s="64"/>
      <c r="BT76" s="64"/>
      <c r="BU76" s="42"/>
      <c r="BV76" s="64"/>
      <c r="BW76" s="64"/>
      <c r="BX76" s="42"/>
      <c r="BY76" s="64"/>
      <c r="BZ76" s="64"/>
      <c r="CA76" s="42"/>
      <c r="CB76" s="64"/>
      <c r="CC76" s="64"/>
      <c r="CD76" s="42"/>
      <c r="CE76" s="64"/>
      <c r="CF76" s="64"/>
      <c r="CG76" s="42"/>
      <c r="CH76" s="64"/>
      <c r="CI76" s="64"/>
      <c r="CJ76" s="42"/>
      <c r="CK76" s="64"/>
      <c r="CL76" s="64"/>
      <c r="CM76" s="42"/>
      <c r="CN76" s="64"/>
      <c r="CO76" s="64"/>
      <c r="CP76" s="42"/>
    </row>
    <row r="77" spans="1:94" s="65" customFormat="1" ht="15.75" customHeight="1">
      <c r="A77" s="64" t="s">
        <v>100</v>
      </c>
      <c r="B77" s="20">
        <f t="shared" si="220"/>
        <v>227</v>
      </c>
      <c r="C77" s="20">
        <f t="shared" si="221"/>
        <v>110.31716</v>
      </c>
      <c r="D77" s="64">
        <f t="shared" si="218"/>
        <v>48.597867841409695</v>
      </c>
      <c r="E77" s="64"/>
      <c r="F77" s="64"/>
      <c r="G77" s="42"/>
      <c r="H77" s="64"/>
      <c r="I77" s="64"/>
      <c r="J77" s="42"/>
      <c r="K77" s="64">
        <v>227</v>
      </c>
      <c r="L77" s="64">
        <v>110.31716</v>
      </c>
      <c r="M77" s="42">
        <f t="shared" si="219"/>
        <v>48.597867841409695</v>
      </c>
      <c r="N77" s="64"/>
      <c r="O77" s="64"/>
      <c r="P77" s="42"/>
      <c r="Q77" s="64"/>
      <c r="R77" s="64"/>
      <c r="S77" s="42"/>
      <c r="T77" s="64"/>
      <c r="U77" s="64"/>
      <c r="V77" s="42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42"/>
      <c r="AI77" s="64"/>
      <c r="AJ77" s="64"/>
      <c r="AK77" s="42"/>
      <c r="AL77" s="64"/>
      <c r="AM77" s="64"/>
      <c r="AN77" s="42"/>
      <c r="AO77" s="64"/>
      <c r="AP77" s="64"/>
      <c r="AQ77" s="42"/>
      <c r="AR77" s="64"/>
      <c r="AS77" s="64"/>
      <c r="AT77" s="42"/>
      <c r="AU77" s="64"/>
      <c r="AV77" s="64"/>
      <c r="AW77" s="42"/>
      <c r="AX77" s="64"/>
      <c r="AY77" s="64"/>
      <c r="AZ77" s="42"/>
      <c r="BA77" s="64"/>
      <c r="BB77" s="64"/>
      <c r="BC77" s="42"/>
      <c r="BD77" s="64"/>
      <c r="BE77" s="64"/>
      <c r="BF77" s="42"/>
      <c r="BG77" s="64"/>
      <c r="BH77" s="64"/>
      <c r="BI77" s="42"/>
      <c r="BJ77" s="64"/>
      <c r="BK77" s="64"/>
      <c r="BL77" s="42"/>
      <c r="BM77" s="64"/>
      <c r="BN77" s="64"/>
      <c r="BO77" s="42"/>
      <c r="BP77" s="64"/>
      <c r="BQ77" s="64"/>
      <c r="BR77" s="42"/>
      <c r="BS77" s="64"/>
      <c r="BT77" s="64"/>
      <c r="BU77" s="42"/>
      <c r="BV77" s="64"/>
      <c r="BW77" s="64"/>
      <c r="BX77" s="42"/>
      <c r="BY77" s="64"/>
      <c r="BZ77" s="64"/>
      <c r="CA77" s="42"/>
      <c r="CB77" s="64"/>
      <c r="CC77" s="64"/>
      <c r="CD77" s="42"/>
      <c r="CE77" s="64"/>
      <c r="CF77" s="64"/>
      <c r="CG77" s="42"/>
      <c r="CH77" s="64"/>
      <c r="CI77" s="64"/>
      <c r="CJ77" s="42"/>
      <c r="CK77" s="64"/>
      <c r="CL77" s="64"/>
      <c r="CM77" s="42"/>
      <c r="CN77" s="64"/>
      <c r="CO77" s="64"/>
      <c r="CP77" s="42"/>
    </row>
    <row r="78" spans="1:94" s="61" customFormat="1" ht="17.25" customHeight="1">
      <c r="A78" s="22" t="s">
        <v>180</v>
      </c>
      <c r="B78" s="22">
        <f>B79+B80</f>
        <v>934189.04793999984</v>
      </c>
      <c r="C78" s="22">
        <f t="shared" ref="C78:BK78" si="222">C79+C80</f>
        <v>581840.83221999998</v>
      </c>
      <c r="D78" s="22">
        <f t="shared" ref="D78:D97" si="223">C78/B78*100</f>
        <v>62.282985815668631</v>
      </c>
      <c r="E78" s="22">
        <f t="shared" si="222"/>
        <v>2357</v>
      </c>
      <c r="F78" s="22">
        <f t="shared" si="222"/>
        <v>1335.23218</v>
      </c>
      <c r="G78" s="24">
        <f t="shared" ref="G78:G79" si="224">F78/E78*100</f>
        <v>56.649647008909632</v>
      </c>
      <c r="H78" s="22">
        <f t="shared" si="222"/>
        <v>176</v>
      </c>
      <c r="I78" s="22">
        <f t="shared" si="222"/>
        <v>176</v>
      </c>
      <c r="J78" s="24">
        <f t="shared" ref="J78:J79" si="225">I78/H78*100</f>
        <v>100</v>
      </c>
      <c r="K78" s="22">
        <f t="shared" si="222"/>
        <v>3281</v>
      </c>
      <c r="L78" s="22">
        <f t="shared" si="222"/>
        <v>1551.8432599999999</v>
      </c>
      <c r="M78" s="24">
        <f t="shared" ref="M78" si="226">L78/K78*100</f>
        <v>47.297874428527884</v>
      </c>
      <c r="N78" s="22">
        <f t="shared" si="222"/>
        <v>432739.1</v>
      </c>
      <c r="O78" s="22">
        <f t="shared" si="222"/>
        <v>273675.288</v>
      </c>
      <c r="P78" s="24">
        <f t="shared" ref="P78:P79" si="227">O78/N78*100</f>
        <v>63.242560702279974</v>
      </c>
      <c r="Q78" s="22">
        <f t="shared" si="222"/>
        <v>236968.1</v>
      </c>
      <c r="R78" s="22">
        <f t="shared" si="222"/>
        <v>146796.91099999999</v>
      </c>
      <c r="S78" s="24">
        <f t="shared" ref="S78:S79" si="228">R78/Q78*100</f>
        <v>61.947963038062923</v>
      </c>
      <c r="T78" s="22">
        <f t="shared" si="222"/>
        <v>460.3</v>
      </c>
      <c r="U78" s="22">
        <f t="shared" si="222"/>
        <v>0</v>
      </c>
      <c r="V78" s="24">
        <f t="shared" ref="V78:V79" si="229">U78/T78*100</f>
        <v>0</v>
      </c>
      <c r="W78" s="22">
        <f t="shared" si="222"/>
        <v>140.69999999999999</v>
      </c>
      <c r="X78" s="22">
        <f t="shared" si="222"/>
        <v>66.788359999999997</v>
      </c>
      <c r="Y78" s="22">
        <f t="shared" ref="Y78:Y79" si="230">X78/W78*100</f>
        <v>47.468628287135751</v>
      </c>
      <c r="Z78" s="22">
        <f t="shared" si="222"/>
        <v>42473.1</v>
      </c>
      <c r="AA78" s="22">
        <f t="shared" si="222"/>
        <v>29687.339029999999</v>
      </c>
      <c r="AB78" s="22">
        <f t="shared" ref="AB78:AB79" si="231">AA78/Z78*100</f>
        <v>69.896802988244318</v>
      </c>
      <c r="AC78" s="22">
        <f t="shared" si="222"/>
        <v>15937.5</v>
      </c>
      <c r="AD78" s="22">
        <f t="shared" si="222"/>
        <v>11000.48</v>
      </c>
      <c r="AE78" s="22">
        <f t="shared" ref="AE78:AE79" si="232">AD78/AC78*100</f>
        <v>69.02261960784314</v>
      </c>
      <c r="AF78" s="22">
        <f t="shared" si="222"/>
        <v>77583.05</v>
      </c>
      <c r="AG78" s="22">
        <f t="shared" si="222"/>
        <v>44733.404900000001</v>
      </c>
      <c r="AH78" s="24">
        <f t="shared" ref="AH78:AH79" si="233">AG78/AF78*100</f>
        <v>57.6587346076237</v>
      </c>
      <c r="AI78" s="22">
        <f t="shared" si="222"/>
        <v>244.2</v>
      </c>
      <c r="AJ78" s="22">
        <f t="shared" si="222"/>
        <v>135.97802999999999</v>
      </c>
      <c r="AK78" s="24">
        <f t="shared" ref="AK78:AK79" si="234">AJ78/AI78*100</f>
        <v>55.683058968058965</v>
      </c>
      <c r="AL78" s="22">
        <f t="shared" si="222"/>
        <v>0</v>
      </c>
      <c r="AM78" s="22">
        <f t="shared" si="222"/>
        <v>0</v>
      </c>
      <c r="AN78" s="24"/>
      <c r="AO78" s="22">
        <f t="shared" si="222"/>
        <v>851</v>
      </c>
      <c r="AP78" s="22">
        <f t="shared" si="222"/>
        <v>527.41204000000005</v>
      </c>
      <c r="AQ78" s="24">
        <f t="shared" ref="AQ78:AQ79" si="235">AP78/AO78*100</f>
        <v>61.975562867215054</v>
      </c>
      <c r="AR78" s="22">
        <f t="shared" si="222"/>
        <v>403</v>
      </c>
      <c r="AS78" s="22">
        <f t="shared" si="222"/>
        <v>205.69129000000001</v>
      </c>
      <c r="AT78" s="24">
        <f t="shared" ref="AT78:AT79" si="236">AS78/AR78*100</f>
        <v>51.040022332506204</v>
      </c>
      <c r="AU78" s="22">
        <f t="shared" si="222"/>
        <v>1232.5</v>
      </c>
      <c r="AV78" s="22">
        <f t="shared" si="222"/>
        <v>0</v>
      </c>
      <c r="AW78" s="24">
        <f t="shared" ref="AW78:AW79" si="237">AV78/AU78*100</f>
        <v>0</v>
      </c>
      <c r="AX78" s="22">
        <f t="shared" si="222"/>
        <v>758</v>
      </c>
      <c r="AY78" s="22">
        <f t="shared" si="222"/>
        <v>505.8</v>
      </c>
      <c r="AZ78" s="24">
        <f t="shared" ref="AZ78:AZ79" si="238">AY78/AX78*100</f>
        <v>66.72823218997361</v>
      </c>
      <c r="BA78" s="22">
        <f t="shared" si="222"/>
        <v>13</v>
      </c>
      <c r="BB78" s="22">
        <f t="shared" si="222"/>
        <v>6.7</v>
      </c>
      <c r="BC78" s="24">
        <f t="shared" ref="BC78:BC79" si="239">BB78/BA78*100</f>
        <v>51.538461538461547</v>
      </c>
      <c r="BD78" s="22">
        <f t="shared" si="222"/>
        <v>219.774</v>
      </c>
      <c r="BE78" s="22">
        <f t="shared" si="222"/>
        <v>168.911</v>
      </c>
      <c r="BF78" s="24">
        <f t="shared" ref="BF78:BF79" si="240">BE78/BD78*100</f>
        <v>76.856680044045248</v>
      </c>
      <c r="BG78" s="22">
        <f t="shared" si="222"/>
        <v>879.8</v>
      </c>
      <c r="BH78" s="22">
        <f t="shared" si="222"/>
        <v>239.59800000000001</v>
      </c>
      <c r="BI78" s="24">
        <f t="shared" ref="BI78:BI79" si="241">BH78/BG78*100</f>
        <v>27.23323482609684</v>
      </c>
      <c r="BJ78" s="22">
        <f t="shared" si="222"/>
        <v>0.83</v>
      </c>
      <c r="BK78" s="22">
        <f t="shared" si="222"/>
        <v>0</v>
      </c>
      <c r="BL78" s="24">
        <f t="shared" ref="BL78:BL79" si="242">BK78/BJ78*100</f>
        <v>0</v>
      </c>
      <c r="BM78" s="22">
        <f t="shared" ref="BM78:CF78" si="243">BM79+BM80</f>
        <v>25463.200000000001</v>
      </c>
      <c r="BN78" s="22">
        <f t="shared" si="243"/>
        <v>14781.883739999999</v>
      </c>
      <c r="BO78" s="24">
        <f t="shared" ref="BO78:BO79" si="244">BN78/BM78*100</f>
        <v>58.051948458952516</v>
      </c>
      <c r="BP78" s="22">
        <f t="shared" si="243"/>
        <v>0</v>
      </c>
      <c r="BQ78" s="22">
        <f t="shared" si="243"/>
        <v>0</v>
      </c>
      <c r="BR78" s="24"/>
      <c r="BS78" s="22">
        <f t="shared" si="243"/>
        <v>0</v>
      </c>
      <c r="BT78" s="22">
        <f t="shared" si="243"/>
        <v>0</v>
      </c>
      <c r="BU78" s="23"/>
      <c r="BV78" s="22">
        <f t="shared" si="243"/>
        <v>41155.686000000002</v>
      </c>
      <c r="BW78" s="22">
        <f t="shared" si="243"/>
        <v>26855.66806</v>
      </c>
      <c r="BX78" s="24">
        <f t="shared" ref="BX78:BX79" si="245">BW78/BV78*100</f>
        <v>65.253846236459282</v>
      </c>
      <c r="BY78" s="22">
        <f t="shared" si="243"/>
        <v>5514.9710999999998</v>
      </c>
      <c r="BZ78" s="22">
        <f t="shared" si="243"/>
        <v>4486.0508</v>
      </c>
      <c r="CA78" s="24">
        <f t="shared" ref="CA78:CA79" si="246">BZ78/BY78*100</f>
        <v>81.343142487183655</v>
      </c>
      <c r="CB78" s="22">
        <f t="shared" si="243"/>
        <v>5459.8213900000001</v>
      </c>
      <c r="CC78" s="22">
        <f t="shared" si="243"/>
        <v>4441.1903000000002</v>
      </c>
      <c r="CD78" s="24">
        <f t="shared" ref="CD78:CD79" si="247">CC78/CB78*100</f>
        <v>81.343142618810106</v>
      </c>
      <c r="CE78" s="22">
        <f t="shared" si="243"/>
        <v>55.149709999999999</v>
      </c>
      <c r="CF78" s="22">
        <f t="shared" si="243"/>
        <v>44.860500000000002</v>
      </c>
      <c r="CG78" s="24">
        <f t="shared" ref="CG78:CG79" si="248">CF78/CE78*100</f>
        <v>81.343129456165769</v>
      </c>
      <c r="CH78" s="22">
        <f t="shared" ref="CH78:CI78" si="249">CH79+CH80</f>
        <v>148.5</v>
      </c>
      <c r="CI78" s="22">
        <f t="shared" si="249"/>
        <v>5.4130099999999999</v>
      </c>
      <c r="CJ78" s="24">
        <f>CI78/CH78*100</f>
        <v>3.645124579124579</v>
      </c>
      <c r="CK78" s="22">
        <f t="shared" ref="CK78:CL78" si="250">CK79+CK80</f>
        <v>37497.599999999999</v>
      </c>
      <c r="CL78" s="22">
        <f t="shared" si="250"/>
        <v>23056.012139999999</v>
      </c>
      <c r="CM78" s="24">
        <f t="shared" ref="CM78:CM79" si="251">CL78/CK78*100</f>
        <v>61.486634184587821</v>
      </c>
      <c r="CN78" s="22">
        <f t="shared" ref="CN78:CO78" si="252">CN79+CN80</f>
        <v>7691.1368400000001</v>
      </c>
      <c r="CO78" s="22">
        <f t="shared" si="252"/>
        <v>1842.4273800000001</v>
      </c>
      <c r="CP78" s="24">
        <f>CO78/CN78*100</f>
        <v>23.955202180488055</v>
      </c>
    </row>
    <row r="79" spans="1:94" s="43" customFormat="1" ht="15.95" customHeight="1">
      <c r="A79" s="20" t="s">
        <v>185</v>
      </c>
      <c r="B79" s="20">
        <f>E79+H79+K79+N79+Q79+T79+W79+Z79+AC79+AF79+AI79+AL79+AO79+AR79+AU79+AX79+BA79+BD79+BG79+BJ79+BM79+BP79+BS79+BV79+BY79+CH79+CK79+CN79</f>
        <v>930908.04793999984</v>
      </c>
      <c r="C79" s="20">
        <f>F79+I79+L79+O79+R79+U79+X79+AA79+AD79+AG79+AJ79+AM79+AP79+AS79+AV79+AY79+BB79+BE79+BH79+BK79+BN79+BQ79+BT79+BW79+BZ79+CI79+CL79+CO79</f>
        <v>580288.98895999999</v>
      </c>
      <c r="D79" s="20">
        <f t="shared" si="223"/>
        <v>62.335801075532395</v>
      </c>
      <c r="E79" s="20">
        <v>2357</v>
      </c>
      <c r="F79" s="20">
        <v>1335.23218</v>
      </c>
      <c r="G79" s="23">
        <f t="shared" si="224"/>
        <v>56.649647008909632</v>
      </c>
      <c r="H79" s="20">
        <v>176</v>
      </c>
      <c r="I79" s="20">
        <v>176</v>
      </c>
      <c r="J79" s="23">
        <f t="shared" si="225"/>
        <v>100</v>
      </c>
      <c r="K79" s="20"/>
      <c r="L79" s="20"/>
      <c r="M79" s="23"/>
      <c r="N79" s="20">
        <v>432739.1</v>
      </c>
      <c r="O79" s="20">
        <v>273675.288</v>
      </c>
      <c r="P79" s="23">
        <f t="shared" si="227"/>
        <v>63.242560702279974</v>
      </c>
      <c r="Q79" s="20">
        <v>236968.1</v>
      </c>
      <c r="R79" s="20">
        <v>146796.91099999999</v>
      </c>
      <c r="S79" s="23">
        <f t="shared" si="228"/>
        <v>61.947963038062923</v>
      </c>
      <c r="T79" s="20">
        <v>460.3</v>
      </c>
      <c r="U79" s="20"/>
      <c r="V79" s="23">
        <f t="shared" si="229"/>
        <v>0</v>
      </c>
      <c r="W79" s="20">
        <v>140.69999999999999</v>
      </c>
      <c r="X79" s="20">
        <v>66.788359999999997</v>
      </c>
      <c r="Y79" s="23">
        <f t="shared" si="230"/>
        <v>47.468628287135751</v>
      </c>
      <c r="Z79" s="20">
        <v>42473.1</v>
      </c>
      <c r="AA79" s="20">
        <v>29687.339029999999</v>
      </c>
      <c r="AB79" s="23">
        <f t="shared" si="231"/>
        <v>69.896802988244318</v>
      </c>
      <c r="AC79" s="20">
        <v>15937.5</v>
      </c>
      <c r="AD79" s="20">
        <v>11000.48</v>
      </c>
      <c r="AE79" s="23">
        <f t="shared" si="232"/>
        <v>69.02261960784314</v>
      </c>
      <c r="AF79" s="20">
        <v>77583.05</v>
      </c>
      <c r="AG79" s="20">
        <v>44733.404900000001</v>
      </c>
      <c r="AH79" s="23">
        <f t="shared" si="233"/>
        <v>57.6587346076237</v>
      </c>
      <c r="AI79" s="20">
        <v>244.2</v>
      </c>
      <c r="AJ79" s="20">
        <v>135.97802999999999</v>
      </c>
      <c r="AK79" s="23">
        <f t="shared" si="234"/>
        <v>55.683058968058965</v>
      </c>
      <c r="AL79" s="20"/>
      <c r="AM79" s="20"/>
      <c r="AN79" s="23"/>
      <c r="AO79" s="20">
        <v>851</v>
      </c>
      <c r="AP79" s="20">
        <v>527.41204000000005</v>
      </c>
      <c r="AQ79" s="23">
        <f t="shared" si="235"/>
        <v>61.975562867215054</v>
      </c>
      <c r="AR79" s="20">
        <v>403</v>
      </c>
      <c r="AS79" s="20">
        <v>205.69129000000001</v>
      </c>
      <c r="AT79" s="23">
        <f t="shared" si="236"/>
        <v>51.040022332506204</v>
      </c>
      <c r="AU79" s="20">
        <v>1232.5</v>
      </c>
      <c r="AV79" s="20"/>
      <c r="AW79" s="23">
        <f t="shared" si="237"/>
        <v>0</v>
      </c>
      <c r="AX79" s="20">
        <v>758</v>
      </c>
      <c r="AY79" s="20">
        <v>505.8</v>
      </c>
      <c r="AZ79" s="23">
        <f t="shared" si="238"/>
        <v>66.72823218997361</v>
      </c>
      <c r="BA79" s="20">
        <v>13</v>
      </c>
      <c r="BB79" s="20">
        <v>6.7</v>
      </c>
      <c r="BC79" s="23">
        <f t="shared" si="239"/>
        <v>51.538461538461547</v>
      </c>
      <c r="BD79" s="20">
        <v>219.774</v>
      </c>
      <c r="BE79" s="20">
        <v>168.911</v>
      </c>
      <c r="BF79" s="23">
        <f t="shared" si="240"/>
        <v>76.856680044045248</v>
      </c>
      <c r="BG79" s="20">
        <v>879.8</v>
      </c>
      <c r="BH79" s="20">
        <v>239.59800000000001</v>
      </c>
      <c r="BI79" s="23">
        <f t="shared" si="241"/>
        <v>27.23323482609684</v>
      </c>
      <c r="BJ79" s="20">
        <v>0.83</v>
      </c>
      <c r="BK79" s="20">
        <v>0</v>
      </c>
      <c r="BL79" s="23">
        <f t="shared" si="242"/>
        <v>0</v>
      </c>
      <c r="BM79" s="20">
        <v>25463.200000000001</v>
      </c>
      <c r="BN79" s="20">
        <v>14781.883739999999</v>
      </c>
      <c r="BO79" s="23">
        <f t="shared" si="244"/>
        <v>58.051948458952516</v>
      </c>
      <c r="BP79" s="20"/>
      <c r="BQ79" s="20"/>
      <c r="BR79" s="23"/>
      <c r="BS79" s="20"/>
      <c r="BT79" s="20"/>
      <c r="BU79" s="23"/>
      <c r="BV79" s="20">
        <v>41155.686000000002</v>
      </c>
      <c r="BW79" s="20">
        <v>26855.66806</v>
      </c>
      <c r="BX79" s="23">
        <f t="shared" si="245"/>
        <v>65.253846236459282</v>
      </c>
      <c r="BY79" s="20">
        <f>CB79+CE79</f>
        <v>5514.9710999999998</v>
      </c>
      <c r="BZ79" s="20">
        <f>CC79+CF79</f>
        <v>4486.0508</v>
      </c>
      <c r="CA79" s="23">
        <f t="shared" si="246"/>
        <v>81.343142487183655</v>
      </c>
      <c r="CB79" s="20">
        <f>4891.99747-323.16331+890.98723</f>
        <v>5459.8213900000001</v>
      </c>
      <c r="CC79" s="20">
        <v>4441.1903000000002</v>
      </c>
      <c r="CD79" s="23">
        <f t="shared" si="247"/>
        <v>81.343142618810106</v>
      </c>
      <c r="CE79" s="20">
        <f>49.41412-3.26428+8.99987</f>
        <v>55.149709999999999</v>
      </c>
      <c r="CF79" s="20">
        <v>44.860500000000002</v>
      </c>
      <c r="CG79" s="23">
        <f t="shared" si="248"/>
        <v>81.343129456165769</v>
      </c>
      <c r="CH79" s="20">
        <v>148.5</v>
      </c>
      <c r="CI79" s="20">
        <v>5.4130099999999999</v>
      </c>
      <c r="CJ79" s="23">
        <f>CI79/CH79*100</f>
        <v>3.645124579124579</v>
      </c>
      <c r="CK79" s="20">
        <v>37497.599999999999</v>
      </c>
      <c r="CL79" s="20">
        <v>23056.012139999999</v>
      </c>
      <c r="CM79" s="23">
        <f t="shared" si="251"/>
        <v>61.486634184587821</v>
      </c>
      <c r="CN79" s="20">
        <v>7691.1368400000001</v>
      </c>
      <c r="CO79" s="20">
        <v>1842.4273800000001</v>
      </c>
      <c r="CP79" s="23">
        <f>CO79/CN79*100</f>
        <v>23.955202180488055</v>
      </c>
    </row>
    <row r="80" spans="1:94" s="61" customFormat="1" ht="15.95" customHeight="1">
      <c r="A80" s="22" t="s">
        <v>192</v>
      </c>
      <c r="B80" s="22">
        <f>SUM(B81:B97)</f>
        <v>3281</v>
      </c>
      <c r="C80" s="22">
        <f>SUM(C81:C97)</f>
        <v>1551.8432599999999</v>
      </c>
      <c r="D80" s="22">
        <f t="shared" si="223"/>
        <v>47.297874428527884</v>
      </c>
      <c r="E80" s="22">
        <f t="shared" ref="E80:BK80" si="253">SUM(E81:E97)</f>
        <v>0</v>
      </c>
      <c r="F80" s="22">
        <f t="shared" si="253"/>
        <v>0</v>
      </c>
      <c r="G80" s="24"/>
      <c r="H80" s="22">
        <f t="shared" si="253"/>
        <v>0</v>
      </c>
      <c r="I80" s="22">
        <f t="shared" si="253"/>
        <v>0</v>
      </c>
      <c r="J80" s="24"/>
      <c r="K80" s="22">
        <f>SUM(K81:K97)</f>
        <v>3281</v>
      </c>
      <c r="L80" s="22">
        <f t="shared" si="253"/>
        <v>1551.8432599999999</v>
      </c>
      <c r="M80" s="24">
        <f t="shared" ref="M80:M97" si="254">L80/K80*100</f>
        <v>47.297874428527884</v>
      </c>
      <c r="N80" s="22">
        <f t="shared" si="253"/>
        <v>0</v>
      </c>
      <c r="O80" s="22">
        <f t="shared" si="253"/>
        <v>0</v>
      </c>
      <c r="P80" s="24"/>
      <c r="Q80" s="22">
        <f t="shared" si="253"/>
        <v>0</v>
      </c>
      <c r="R80" s="22">
        <f t="shared" si="253"/>
        <v>0</v>
      </c>
      <c r="S80" s="24"/>
      <c r="T80" s="22">
        <f t="shared" si="253"/>
        <v>0</v>
      </c>
      <c r="U80" s="22">
        <f t="shared" si="253"/>
        <v>0</v>
      </c>
      <c r="V80" s="24"/>
      <c r="W80" s="22">
        <f t="shared" si="253"/>
        <v>0</v>
      </c>
      <c r="X80" s="22">
        <f t="shared" si="253"/>
        <v>0</v>
      </c>
      <c r="Y80" s="22"/>
      <c r="Z80" s="22">
        <f t="shared" si="253"/>
        <v>0</v>
      </c>
      <c r="AA80" s="22">
        <f t="shared" si="253"/>
        <v>0</v>
      </c>
      <c r="AB80" s="22"/>
      <c r="AC80" s="22">
        <f t="shared" si="253"/>
        <v>0</v>
      </c>
      <c r="AD80" s="22">
        <f t="shared" si="253"/>
        <v>0</v>
      </c>
      <c r="AE80" s="22"/>
      <c r="AF80" s="22">
        <f t="shared" si="253"/>
        <v>0</v>
      </c>
      <c r="AG80" s="22">
        <f t="shared" si="253"/>
        <v>0</v>
      </c>
      <c r="AH80" s="24"/>
      <c r="AI80" s="22">
        <f t="shared" si="253"/>
        <v>0</v>
      </c>
      <c r="AJ80" s="22">
        <f t="shared" si="253"/>
        <v>0</v>
      </c>
      <c r="AK80" s="24"/>
      <c r="AL80" s="22">
        <f t="shared" si="253"/>
        <v>0</v>
      </c>
      <c r="AM80" s="22">
        <f t="shared" si="253"/>
        <v>0</v>
      </c>
      <c r="AN80" s="24"/>
      <c r="AO80" s="22">
        <f t="shared" si="253"/>
        <v>0</v>
      </c>
      <c r="AP80" s="22">
        <f t="shared" si="253"/>
        <v>0</v>
      </c>
      <c r="AQ80" s="24"/>
      <c r="AR80" s="22">
        <f t="shared" si="253"/>
        <v>0</v>
      </c>
      <c r="AS80" s="22">
        <f t="shared" si="253"/>
        <v>0</v>
      </c>
      <c r="AT80" s="24"/>
      <c r="AU80" s="22">
        <f t="shared" si="253"/>
        <v>0</v>
      </c>
      <c r="AV80" s="22">
        <f t="shared" si="253"/>
        <v>0</v>
      </c>
      <c r="AW80" s="24"/>
      <c r="AX80" s="22">
        <f t="shared" si="253"/>
        <v>0</v>
      </c>
      <c r="AY80" s="22">
        <f t="shared" si="253"/>
        <v>0</v>
      </c>
      <c r="AZ80" s="24"/>
      <c r="BA80" s="22">
        <f t="shared" si="253"/>
        <v>0</v>
      </c>
      <c r="BB80" s="22">
        <f t="shared" si="253"/>
        <v>0</v>
      </c>
      <c r="BC80" s="24"/>
      <c r="BD80" s="22">
        <f t="shared" si="253"/>
        <v>0</v>
      </c>
      <c r="BE80" s="22">
        <f t="shared" si="253"/>
        <v>0</v>
      </c>
      <c r="BF80" s="23"/>
      <c r="BG80" s="22">
        <f t="shared" si="253"/>
        <v>0</v>
      </c>
      <c r="BH80" s="22">
        <f t="shared" si="253"/>
        <v>0</v>
      </c>
      <c r="BI80" s="24"/>
      <c r="BJ80" s="22">
        <f t="shared" si="253"/>
        <v>0</v>
      </c>
      <c r="BK80" s="22">
        <f t="shared" si="253"/>
        <v>0</v>
      </c>
      <c r="BL80" s="23"/>
      <c r="BM80" s="22">
        <f t="shared" ref="BM80:CF80" si="255">SUM(BM81:BM97)</f>
        <v>0</v>
      </c>
      <c r="BN80" s="22">
        <f t="shared" si="255"/>
        <v>0</v>
      </c>
      <c r="BO80" s="24"/>
      <c r="BP80" s="22">
        <f t="shared" si="255"/>
        <v>0</v>
      </c>
      <c r="BQ80" s="22">
        <f t="shared" si="255"/>
        <v>0</v>
      </c>
      <c r="BR80" s="24"/>
      <c r="BS80" s="22">
        <f t="shared" si="255"/>
        <v>0</v>
      </c>
      <c r="BT80" s="22">
        <f t="shared" si="255"/>
        <v>0</v>
      </c>
      <c r="BU80" s="23"/>
      <c r="BV80" s="22">
        <f t="shared" si="255"/>
        <v>0</v>
      </c>
      <c r="BW80" s="22">
        <f t="shared" si="255"/>
        <v>0</v>
      </c>
      <c r="BX80" s="23"/>
      <c r="BY80" s="22">
        <f t="shared" si="255"/>
        <v>0</v>
      </c>
      <c r="BZ80" s="22">
        <f t="shared" si="255"/>
        <v>0</v>
      </c>
      <c r="CA80" s="24"/>
      <c r="CB80" s="22">
        <f t="shared" si="255"/>
        <v>0</v>
      </c>
      <c r="CC80" s="22">
        <f t="shared" si="255"/>
        <v>0</v>
      </c>
      <c r="CD80" s="23"/>
      <c r="CE80" s="22">
        <f t="shared" si="255"/>
        <v>0</v>
      </c>
      <c r="CF80" s="22">
        <f t="shared" si="255"/>
        <v>0</v>
      </c>
      <c r="CG80" s="23"/>
      <c r="CH80" s="22">
        <f t="shared" ref="CH80:CI80" si="256">SUM(CH81:CH97)</f>
        <v>0</v>
      </c>
      <c r="CI80" s="22">
        <f t="shared" si="256"/>
        <v>0</v>
      </c>
      <c r="CJ80" s="23"/>
      <c r="CK80" s="22">
        <f t="shared" ref="CK80:CL80" si="257">SUM(CK81:CK97)</f>
        <v>0</v>
      </c>
      <c r="CL80" s="22">
        <f t="shared" si="257"/>
        <v>0</v>
      </c>
      <c r="CM80" s="23"/>
      <c r="CN80" s="22">
        <f t="shared" ref="CN80:CO80" si="258">SUM(CN81:CN97)</f>
        <v>0</v>
      </c>
      <c r="CO80" s="22">
        <f t="shared" si="258"/>
        <v>0</v>
      </c>
      <c r="CP80" s="23"/>
    </row>
    <row r="81" spans="1:94" s="43" customFormat="1" ht="15.95" customHeight="1">
      <c r="A81" s="20" t="s">
        <v>40</v>
      </c>
      <c r="B81" s="20">
        <f t="shared" ref="B81:B97" si="259">E81+H81+K81+N81+Q81+T81+W81+Z81+AC81+AF81+AI81+AL81+AO81+AR81+AU81+AX81+BA81+BD81+BG81+BJ81+BM81+BP81+BS81+BV81+BY81+CH81+CK81+CN81</f>
        <v>227</v>
      </c>
      <c r="C81" s="20">
        <f t="shared" ref="C81:C97" si="260">F81+I81+L81+O81+R81+U81+X81+AA81+AD81+AG81+AJ81+AM81+AP81+AS81+AV81+AY81+BB81+BE81+BH81+BK81+BN81+BQ81+BT81+BW81+BZ81+CI81+CL81+CO81</f>
        <v>111.95422000000001</v>
      </c>
      <c r="D81" s="20">
        <f t="shared" si="223"/>
        <v>49.319039647577092</v>
      </c>
      <c r="E81" s="20"/>
      <c r="F81" s="20"/>
      <c r="G81" s="23"/>
      <c r="H81" s="20"/>
      <c r="I81" s="20"/>
      <c r="J81" s="23"/>
      <c r="K81" s="20">
        <v>227</v>
      </c>
      <c r="L81" s="71">
        <v>111.95422000000001</v>
      </c>
      <c r="M81" s="23">
        <f t="shared" si="254"/>
        <v>49.319039647577092</v>
      </c>
      <c r="N81" s="20"/>
      <c r="O81" s="20"/>
      <c r="P81" s="23"/>
      <c r="Q81" s="20"/>
      <c r="R81" s="20"/>
      <c r="S81" s="23"/>
      <c r="T81" s="20"/>
      <c r="U81" s="20"/>
      <c r="V81" s="23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3"/>
      <c r="AI81" s="20"/>
      <c r="AJ81" s="20"/>
      <c r="AK81" s="23"/>
      <c r="AL81" s="20"/>
      <c r="AM81" s="20"/>
      <c r="AN81" s="23"/>
      <c r="AO81" s="20"/>
      <c r="AP81" s="20"/>
      <c r="AQ81" s="23"/>
      <c r="AR81" s="20"/>
      <c r="AS81" s="20"/>
      <c r="AT81" s="23"/>
      <c r="AU81" s="20"/>
      <c r="AV81" s="20"/>
      <c r="AW81" s="23"/>
      <c r="AX81" s="20"/>
      <c r="AY81" s="20"/>
      <c r="AZ81" s="23"/>
      <c r="BA81" s="20"/>
      <c r="BB81" s="20"/>
      <c r="BC81" s="23"/>
      <c r="BD81" s="20"/>
      <c r="BE81" s="20"/>
      <c r="BF81" s="23"/>
      <c r="BG81" s="20"/>
      <c r="BH81" s="20"/>
      <c r="BI81" s="23"/>
      <c r="BJ81" s="20"/>
      <c r="BK81" s="20"/>
      <c r="BL81" s="23"/>
      <c r="BM81" s="20"/>
      <c r="BN81" s="20"/>
      <c r="BO81" s="23"/>
      <c r="BP81" s="20"/>
      <c r="BQ81" s="20"/>
      <c r="BR81" s="23"/>
      <c r="BS81" s="20"/>
      <c r="BT81" s="20"/>
      <c r="BU81" s="23"/>
      <c r="BV81" s="20"/>
      <c r="BW81" s="20"/>
      <c r="BX81" s="23"/>
      <c r="BY81" s="20"/>
      <c r="BZ81" s="20"/>
      <c r="CA81" s="23"/>
      <c r="CB81" s="20"/>
      <c r="CC81" s="20"/>
      <c r="CD81" s="23"/>
      <c r="CE81" s="20"/>
      <c r="CF81" s="20"/>
      <c r="CG81" s="23"/>
      <c r="CH81" s="20"/>
      <c r="CI81" s="20"/>
      <c r="CJ81" s="23"/>
      <c r="CK81" s="20"/>
      <c r="CL81" s="20"/>
      <c r="CM81" s="23"/>
      <c r="CN81" s="20"/>
      <c r="CO81" s="20"/>
      <c r="CP81" s="23"/>
    </row>
    <row r="82" spans="1:94" s="43" customFormat="1" ht="16.5" customHeight="1">
      <c r="A82" s="20" t="s">
        <v>101</v>
      </c>
      <c r="B82" s="20">
        <f t="shared" si="259"/>
        <v>111.4</v>
      </c>
      <c r="C82" s="20">
        <f t="shared" si="260"/>
        <v>49.53886</v>
      </c>
      <c r="D82" s="20">
        <f t="shared" si="223"/>
        <v>44.469353680430878</v>
      </c>
      <c r="E82" s="20"/>
      <c r="F82" s="20"/>
      <c r="G82" s="23"/>
      <c r="H82" s="20"/>
      <c r="I82" s="20"/>
      <c r="J82" s="23"/>
      <c r="K82" s="20">
        <v>111.4</v>
      </c>
      <c r="L82" s="71">
        <v>49.53886</v>
      </c>
      <c r="M82" s="23">
        <f t="shared" si="254"/>
        <v>44.469353680430878</v>
      </c>
      <c r="N82" s="20"/>
      <c r="O82" s="20"/>
      <c r="P82" s="23"/>
      <c r="Q82" s="20"/>
      <c r="R82" s="20"/>
      <c r="S82" s="23"/>
      <c r="T82" s="20"/>
      <c r="U82" s="20"/>
      <c r="V82" s="23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3"/>
      <c r="AI82" s="20"/>
      <c r="AJ82" s="20"/>
      <c r="AK82" s="23"/>
      <c r="AL82" s="20"/>
      <c r="AM82" s="20"/>
      <c r="AN82" s="23"/>
      <c r="AO82" s="20"/>
      <c r="AP82" s="20"/>
      <c r="AQ82" s="23"/>
      <c r="AR82" s="20"/>
      <c r="AS82" s="20"/>
      <c r="AT82" s="23"/>
      <c r="AU82" s="20"/>
      <c r="AV82" s="20"/>
      <c r="AW82" s="23"/>
      <c r="AX82" s="20"/>
      <c r="AY82" s="20"/>
      <c r="AZ82" s="23"/>
      <c r="BA82" s="20"/>
      <c r="BB82" s="20"/>
      <c r="BC82" s="23"/>
      <c r="BD82" s="20"/>
      <c r="BE82" s="20"/>
      <c r="BF82" s="23"/>
      <c r="BG82" s="20"/>
      <c r="BH82" s="20"/>
      <c r="BI82" s="23"/>
      <c r="BJ82" s="20"/>
      <c r="BK82" s="20"/>
      <c r="BL82" s="23"/>
      <c r="BM82" s="20"/>
      <c r="BN82" s="20"/>
      <c r="BO82" s="23"/>
      <c r="BP82" s="20"/>
      <c r="BQ82" s="20"/>
      <c r="BR82" s="23"/>
      <c r="BS82" s="20"/>
      <c r="BT82" s="20"/>
      <c r="BU82" s="23"/>
      <c r="BV82" s="20"/>
      <c r="BW82" s="20"/>
      <c r="BX82" s="23"/>
      <c r="BY82" s="20"/>
      <c r="BZ82" s="20"/>
      <c r="CA82" s="23"/>
      <c r="CB82" s="20"/>
      <c r="CC82" s="20"/>
      <c r="CD82" s="23"/>
      <c r="CE82" s="20"/>
      <c r="CF82" s="20"/>
      <c r="CG82" s="23"/>
      <c r="CH82" s="20"/>
      <c r="CI82" s="20"/>
      <c r="CJ82" s="23"/>
      <c r="CK82" s="20"/>
      <c r="CL82" s="20"/>
      <c r="CM82" s="23"/>
      <c r="CN82" s="20"/>
      <c r="CO82" s="20"/>
      <c r="CP82" s="23"/>
    </row>
    <row r="83" spans="1:94" s="43" customFormat="1" ht="14.25" customHeight="1">
      <c r="A83" s="20" t="s">
        <v>47</v>
      </c>
      <c r="B83" s="20">
        <f t="shared" si="259"/>
        <v>111.4</v>
      </c>
      <c r="C83" s="20">
        <f t="shared" si="260"/>
        <v>48.476109999999998</v>
      </c>
      <c r="D83" s="20">
        <f t="shared" si="223"/>
        <v>43.515359066427287</v>
      </c>
      <c r="E83" s="20"/>
      <c r="F83" s="20"/>
      <c r="G83" s="23"/>
      <c r="H83" s="20"/>
      <c r="I83" s="20"/>
      <c r="J83" s="23"/>
      <c r="K83" s="20">
        <v>111.4</v>
      </c>
      <c r="L83" s="72">
        <v>48.476109999999998</v>
      </c>
      <c r="M83" s="23">
        <f t="shared" si="254"/>
        <v>43.515359066427287</v>
      </c>
      <c r="N83" s="20"/>
      <c r="O83" s="20"/>
      <c r="P83" s="23"/>
      <c r="Q83" s="20"/>
      <c r="R83" s="20"/>
      <c r="S83" s="23"/>
      <c r="T83" s="20"/>
      <c r="U83" s="20"/>
      <c r="V83" s="23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3"/>
      <c r="AI83" s="20"/>
      <c r="AJ83" s="20"/>
      <c r="AK83" s="23"/>
      <c r="AL83" s="20"/>
      <c r="AM83" s="20"/>
      <c r="AN83" s="23"/>
      <c r="AO83" s="20"/>
      <c r="AP83" s="20"/>
      <c r="AQ83" s="23"/>
      <c r="AR83" s="20"/>
      <c r="AS83" s="20"/>
      <c r="AT83" s="23"/>
      <c r="AU83" s="20"/>
      <c r="AV83" s="20"/>
      <c r="AW83" s="23"/>
      <c r="AX83" s="20"/>
      <c r="AY83" s="20"/>
      <c r="AZ83" s="23"/>
      <c r="BA83" s="20"/>
      <c r="BB83" s="20"/>
      <c r="BC83" s="23"/>
      <c r="BD83" s="20"/>
      <c r="BE83" s="20"/>
      <c r="BF83" s="23"/>
      <c r="BG83" s="20"/>
      <c r="BH83" s="20"/>
      <c r="BI83" s="23"/>
      <c r="BJ83" s="20"/>
      <c r="BK83" s="20"/>
      <c r="BL83" s="23"/>
      <c r="BM83" s="20"/>
      <c r="BN83" s="20"/>
      <c r="BO83" s="23"/>
      <c r="BP83" s="20"/>
      <c r="BQ83" s="20"/>
      <c r="BR83" s="23"/>
      <c r="BS83" s="20"/>
      <c r="BT83" s="20"/>
      <c r="BU83" s="23"/>
      <c r="BV83" s="20"/>
      <c r="BW83" s="20"/>
      <c r="BX83" s="23"/>
      <c r="BY83" s="20"/>
      <c r="BZ83" s="20"/>
      <c r="CA83" s="23"/>
      <c r="CB83" s="20"/>
      <c r="CC83" s="20"/>
      <c r="CD83" s="23"/>
      <c r="CE83" s="20"/>
      <c r="CF83" s="20"/>
      <c r="CG83" s="23"/>
      <c r="CH83" s="20"/>
      <c r="CI83" s="20"/>
      <c r="CJ83" s="23"/>
      <c r="CK83" s="20"/>
      <c r="CL83" s="20"/>
      <c r="CM83" s="23"/>
      <c r="CN83" s="20"/>
      <c r="CO83" s="20"/>
      <c r="CP83" s="23"/>
    </row>
    <row r="84" spans="1:94" s="43" customFormat="1" ht="15.95" customHeight="1">
      <c r="A84" s="20" t="s">
        <v>48</v>
      </c>
      <c r="B84" s="20">
        <f t="shared" si="259"/>
        <v>227</v>
      </c>
      <c r="C84" s="20">
        <f t="shared" si="260"/>
        <v>113.42783</v>
      </c>
      <c r="D84" s="20">
        <f t="shared" si="223"/>
        <v>49.968207048458154</v>
      </c>
      <c r="E84" s="20"/>
      <c r="F84" s="20"/>
      <c r="G84" s="23"/>
      <c r="H84" s="20"/>
      <c r="I84" s="20"/>
      <c r="J84" s="23"/>
      <c r="K84" s="20">
        <v>227</v>
      </c>
      <c r="L84" s="71">
        <v>113.42783</v>
      </c>
      <c r="M84" s="23">
        <f t="shared" si="254"/>
        <v>49.968207048458154</v>
      </c>
      <c r="N84" s="20"/>
      <c r="O84" s="20"/>
      <c r="P84" s="23"/>
      <c r="Q84" s="20"/>
      <c r="R84" s="20"/>
      <c r="S84" s="23"/>
      <c r="T84" s="20"/>
      <c r="U84" s="20"/>
      <c r="V84" s="23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3"/>
      <c r="AI84" s="20"/>
      <c r="AJ84" s="20"/>
      <c r="AK84" s="23"/>
      <c r="AL84" s="20"/>
      <c r="AM84" s="20"/>
      <c r="AN84" s="23"/>
      <c r="AO84" s="20"/>
      <c r="AP84" s="20"/>
      <c r="AQ84" s="23"/>
      <c r="AR84" s="20"/>
      <c r="AS84" s="20"/>
      <c r="AT84" s="23"/>
      <c r="AU84" s="20"/>
      <c r="AV84" s="20"/>
      <c r="AW84" s="23"/>
      <c r="AX84" s="20"/>
      <c r="AY84" s="20"/>
      <c r="AZ84" s="23"/>
      <c r="BA84" s="20"/>
      <c r="BB84" s="20"/>
      <c r="BC84" s="23"/>
      <c r="BD84" s="20"/>
      <c r="BE84" s="20"/>
      <c r="BF84" s="23"/>
      <c r="BG84" s="20"/>
      <c r="BH84" s="20"/>
      <c r="BI84" s="23"/>
      <c r="BJ84" s="20"/>
      <c r="BK84" s="20"/>
      <c r="BL84" s="23"/>
      <c r="BM84" s="20"/>
      <c r="BN84" s="20"/>
      <c r="BO84" s="23"/>
      <c r="BP84" s="20"/>
      <c r="BQ84" s="20"/>
      <c r="BR84" s="23"/>
      <c r="BS84" s="20"/>
      <c r="BT84" s="20"/>
      <c r="BU84" s="23"/>
      <c r="BV84" s="20"/>
      <c r="BW84" s="20"/>
      <c r="BX84" s="23"/>
      <c r="BY84" s="20"/>
      <c r="BZ84" s="20"/>
      <c r="CA84" s="23"/>
      <c r="CB84" s="20"/>
      <c r="CC84" s="20"/>
      <c r="CD84" s="23"/>
      <c r="CE84" s="20"/>
      <c r="CF84" s="20"/>
      <c r="CG84" s="23"/>
      <c r="CH84" s="20"/>
      <c r="CI84" s="20"/>
      <c r="CJ84" s="23"/>
      <c r="CK84" s="20"/>
      <c r="CL84" s="20"/>
      <c r="CM84" s="23"/>
      <c r="CN84" s="20"/>
      <c r="CO84" s="20"/>
      <c r="CP84" s="23"/>
    </row>
    <row r="85" spans="1:94" s="43" customFormat="1" ht="15.95" customHeight="1">
      <c r="A85" s="20" t="s">
        <v>108</v>
      </c>
      <c r="B85" s="20">
        <f t="shared" si="259"/>
        <v>227</v>
      </c>
      <c r="C85" s="20">
        <f t="shared" si="260"/>
        <v>129.77770000000001</v>
      </c>
      <c r="D85" s="20">
        <f t="shared" si="223"/>
        <v>57.170792951541863</v>
      </c>
      <c r="E85" s="20"/>
      <c r="F85" s="20"/>
      <c r="G85" s="23"/>
      <c r="H85" s="20"/>
      <c r="I85" s="20"/>
      <c r="J85" s="23"/>
      <c r="K85" s="20">
        <v>227</v>
      </c>
      <c r="L85" s="71">
        <v>129.77770000000001</v>
      </c>
      <c r="M85" s="23">
        <f t="shared" si="254"/>
        <v>57.170792951541863</v>
      </c>
      <c r="N85" s="20"/>
      <c r="O85" s="20"/>
      <c r="P85" s="23"/>
      <c r="Q85" s="20"/>
      <c r="R85" s="20"/>
      <c r="S85" s="23"/>
      <c r="T85" s="20"/>
      <c r="U85" s="20"/>
      <c r="V85" s="23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3"/>
      <c r="AI85" s="20"/>
      <c r="AJ85" s="20"/>
      <c r="AK85" s="23"/>
      <c r="AL85" s="20"/>
      <c r="AM85" s="20"/>
      <c r="AN85" s="23"/>
      <c r="AO85" s="20"/>
      <c r="AP85" s="20"/>
      <c r="AQ85" s="23"/>
      <c r="AR85" s="20"/>
      <c r="AS85" s="20"/>
      <c r="AT85" s="23"/>
      <c r="AU85" s="20"/>
      <c r="AV85" s="20"/>
      <c r="AW85" s="23"/>
      <c r="AX85" s="20"/>
      <c r="AY85" s="20"/>
      <c r="AZ85" s="23"/>
      <c r="BA85" s="20"/>
      <c r="BB85" s="20"/>
      <c r="BC85" s="23"/>
      <c r="BD85" s="20"/>
      <c r="BE85" s="20"/>
      <c r="BF85" s="23"/>
      <c r="BG85" s="20"/>
      <c r="BH85" s="20"/>
      <c r="BI85" s="23"/>
      <c r="BJ85" s="20"/>
      <c r="BK85" s="20"/>
      <c r="BL85" s="23"/>
      <c r="BM85" s="20"/>
      <c r="BN85" s="20"/>
      <c r="BO85" s="23"/>
      <c r="BP85" s="20"/>
      <c r="BQ85" s="20"/>
      <c r="BR85" s="23"/>
      <c r="BS85" s="20"/>
      <c r="BT85" s="20"/>
      <c r="BU85" s="23"/>
      <c r="BV85" s="20"/>
      <c r="BW85" s="20"/>
      <c r="BX85" s="23"/>
      <c r="BY85" s="20"/>
      <c r="BZ85" s="20"/>
      <c r="CA85" s="23"/>
      <c r="CB85" s="20"/>
      <c r="CC85" s="20"/>
      <c r="CD85" s="23"/>
      <c r="CE85" s="20"/>
      <c r="CF85" s="20"/>
      <c r="CG85" s="23"/>
      <c r="CH85" s="20"/>
      <c r="CI85" s="20"/>
      <c r="CJ85" s="23"/>
      <c r="CK85" s="20"/>
      <c r="CL85" s="20"/>
      <c r="CM85" s="23"/>
      <c r="CN85" s="20"/>
      <c r="CO85" s="20"/>
      <c r="CP85" s="23"/>
    </row>
    <row r="86" spans="1:94" s="43" customFormat="1" ht="15.95" customHeight="1">
      <c r="A86" s="20" t="s">
        <v>51</v>
      </c>
      <c r="B86" s="20">
        <f t="shared" si="259"/>
        <v>227</v>
      </c>
      <c r="C86" s="20">
        <f t="shared" si="260"/>
        <v>119.58674000000001</v>
      </c>
      <c r="D86" s="20">
        <f t="shared" si="223"/>
        <v>52.681383259911897</v>
      </c>
      <c r="E86" s="20"/>
      <c r="F86" s="20"/>
      <c r="G86" s="23"/>
      <c r="H86" s="20"/>
      <c r="I86" s="20"/>
      <c r="J86" s="23"/>
      <c r="K86" s="20">
        <v>227</v>
      </c>
      <c r="L86" s="71">
        <v>119.58674000000001</v>
      </c>
      <c r="M86" s="23">
        <f t="shared" si="254"/>
        <v>52.681383259911897</v>
      </c>
      <c r="N86" s="20"/>
      <c r="O86" s="20"/>
      <c r="P86" s="23"/>
      <c r="Q86" s="20"/>
      <c r="R86" s="20"/>
      <c r="S86" s="23"/>
      <c r="T86" s="20"/>
      <c r="U86" s="20"/>
      <c r="V86" s="23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3"/>
      <c r="AI86" s="20"/>
      <c r="AJ86" s="20"/>
      <c r="AK86" s="23"/>
      <c r="AL86" s="20"/>
      <c r="AM86" s="20"/>
      <c r="AN86" s="23"/>
      <c r="AO86" s="20"/>
      <c r="AP86" s="20"/>
      <c r="AQ86" s="23"/>
      <c r="AR86" s="20"/>
      <c r="AS86" s="20"/>
      <c r="AT86" s="23"/>
      <c r="AU86" s="20"/>
      <c r="AV86" s="20"/>
      <c r="AW86" s="23"/>
      <c r="AX86" s="20"/>
      <c r="AY86" s="20"/>
      <c r="AZ86" s="23"/>
      <c r="BA86" s="20"/>
      <c r="BB86" s="20"/>
      <c r="BC86" s="23"/>
      <c r="BD86" s="20"/>
      <c r="BE86" s="20"/>
      <c r="BF86" s="23"/>
      <c r="BG86" s="20"/>
      <c r="BH86" s="20"/>
      <c r="BI86" s="23"/>
      <c r="BJ86" s="20"/>
      <c r="BK86" s="20"/>
      <c r="BL86" s="23"/>
      <c r="BM86" s="20"/>
      <c r="BN86" s="20"/>
      <c r="BO86" s="23"/>
      <c r="BP86" s="20"/>
      <c r="BQ86" s="20"/>
      <c r="BR86" s="23"/>
      <c r="BS86" s="20"/>
      <c r="BT86" s="20"/>
      <c r="BU86" s="23"/>
      <c r="BV86" s="20"/>
      <c r="BW86" s="20"/>
      <c r="BX86" s="23"/>
      <c r="BY86" s="20"/>
      <c r="BZ86" s="20"/>
      <c r="CA86" s="23"/>
      <c r="CB86" s="20"/>
      <c r="CC86" s="20"/>
      <c r="CD86" s="23"/>
      <c r="CE86" s="20"/>
      <c r="CF86" s="20"/>
      <c r="CG86" s="23"/>
      <c r="CH86" s="20"/>
      <c r="CI86" s="20"/>
      <c r="CJ86" s="23"/>
      <c r="CK86" s="20"/>
      <c r="CL86" s="20"/>
      <c r="CM86" s="23"/>
      <c r="CN86" s="20"/>
      <c r="CO86" s="20"/>
      <c r="CP86" s="23"/>
    </row>
    <row r="87" spans="1:94" s="43" customFormat="1" ht="15.95" customHeight="1">
      <c r="A87" s="20" t="s">
        <v>52</v>
      </c>
      <c r="B87" s="20">
        <f t="shared" si="259"/>
        <v>227</v>
      </c>
      <c r="C87" s="20">
        <f t="shared" si="260"/>
        <v>115.59793000000001</v>
      </c>
      <c r="D87" s="20">
        <f t="shared" si="223"/>
        <v>50.924198237885463</v>
      </c>
      <c r="E87" s="20"/>
      <c r="F87" s="20"/>
      <c r="G87" s="23"/>
      <c r="H87" s="20"/>
      <c r="I87" s="20"/>
      <c r="J87" s="23"/>
      <c r="K87" s="20">
        <v>227</v>
      </c>
      <c r="L87" s="71">
        <v>115.59793000000001</v>
      </c>
      <c r="M87" s="23">
        <f t="shared" si="254"/>
        <v>50.924198237885463</v>
      </c>
      <c r="N87" s="20"/>
      <c r="O87" s="20"/>
      <c r="P87" s="23"/>
      <c r="Q87" s="20"/>
      <c r="R87" s="20"/>
      <c r="S87" s="23"/>
      <c r="T87" s="20"/>
      <c r="U87" s="20"/>
      <c r="V87" s="23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3"/>
      <c r="AI87" s="20"/>
      <c r="AJ87" s="20"/>
      <c r="AK87" s="23"/>
      <c r="AL87" s="20"/>
      <c r="AM87" s="20"/>
      <c r="AN87" s="23"/>
      <c r="AO87" s="20"/>
      <c r="AP87" s="20"/>
      <c r="AQ87" s="23"/>
      <c r="AR87" s="20"/>
      <c r="AS87" s="20"/>
      <c r="AT87" s="23"/>
      <c r="AU87" s="20"/>
      <c r="AV87" s="20"/>
      <c r="AW87" s="23"/>
      <c r="AX87" s="20"/>
      <c r="AY87" s="20"/>
      <c r="AZ87" s="23"/>
      <c r="BA87" s="20"/>
      <c r="BB87" s="20"/>
      <c r="BC87" s="23"/>
      <c r="BD87" s="20"/>
      <c r="BE87" s="20"/>
      <c r="BF87" s="23"/>
      <c r="BG87" s="20"/>
      <c r="BH87" s="20"/>
      <c r="BI87" s="23"/>
      <c r="BJ87" s="20"/>
      <c r="BK87" s="20"/>
      <c r="BL87" s="23"/>
      <c r="BM87" s="20"/>
      <c r="BN87" s="20"/>
      <c r="BO87" s="23"/>
      <c r="BP87" s="20"/>
      <c r="BQ87" s="20"/>
      <c r="BR87" s="23"/>
      <c r="BS87" s="20"/>
      <c r="BT87" s="20"/>
      <c r="BU87" s="23"/>
      <c r="BV87" s="20"/>
      <c r="BW87" s="20"/>
      <c r="BX87" s="23"/>
      <c r="BY87" s="20"/>
      <c r="BZ87" s="20"/>
      <c r="CA87" s="23"/>
      <c r="CB87" s="20"/>
      <c r="CC87" s="20"/>
      <c r="CD87" s="23"/>
      <c r="CE87" s="20"/>
      <c r="CF87" s="20"/>
      <c r="CG87" s="23"/>
      <c r="CH87" s="20"/>
      <c r="CI87" s="20"/>
      <c r="CJ87" s="23"/>
      <c r="CK87" s="20"/>
      <c r="CL87" s="20"/>
      <c r="CM87" s="23"/>
      <c r="CN87" s="20"/>
      <c r="CO87" s="20"/>
      <c r="CP87" s="23"/>
    </row>
    <row r="88" spans="1:94" s="43" customFormat="1" ht="15.95" customHeight="1">
      <c r="A88" s="20" t="s">
        <v>53</v>
      </c>
      <c r="B88" s="20">
        <f t="shared" si="259"/>
        <v>227</v>
      </c>
      <c r="C88" s="20">
        <f t="shared" si="260"/>
        <v>121.81901999999999</v>
      </c>
      <c r="D88" s="20">
        <f t="shared" si="223"/>
        <v>53.664766519823779</v>
      </c>
      <c r="E88" s="20"/>
      <c r="F88" s="20"/>
      <c r="G88" s="23"/>
      <c r="H88" s="20"/>
      <c r="I88" s="20"/>
      <c r="J88" s="23"/>
      <c r="K88" s="20">
        <v>227</v>
      </c>
      <c r="L88" s="71">
        <v>121.81901999999999</v>
      </c>
      <c r="M88" s="23">
        <f t="shared" si="254"/>
        <v>53.664766519823779</v>
      </c>
      <c r="N88" s="20"/>
      <c r="O88" s="20"/>
      <c r="P88" s="23"/>
      <c r="Q88" s="20"/>
      <c r="R88" s="20"/>
      <c r="S88" s="23"/>
      <c r="T88" s="20"/>
      <c r="U88" s="20"/>
      <c r="V88" s="23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3"/>
      <c r="AI88" s="20"/>
      <c r="AJ88" s="20"/>
      <c r="AK88" s="23"/>
      <c r="AL88" s="20"/>
      <c r="AM88" s="20"/>
      <c r="AN88" s="23"/>
      <c r="AO88" s="20"/>
      <c r="AP88" s="20"/>
      <c r="AQ88" s="23"/>
      <c r="AR88" s="20"/>
      <c r="AS88" s="20"/>
      <c r="AT88" s="23"/>
      <c r="AU88" s="20"/>
      <c r="AV88" s="20"/>
      <c r="AW88" s="23"/>
      <c r="AX88" s="20"/>
      <c r="AY88" s="20"/>
      <c r="AZ88" s="23"/>
      <c r="BA88" s="20"/>
      <c r="BB88" s="20"/>
      <c r="BC88" s="23"/>
      <c r="BD88" s="20"/>
      <c r="BE88" s="20"/>
      <c r="BF88" s="23"/>
      <c r="BG88" s="20"/>
      <c r="BH88" s="20"/>
      <c r="BI88" s="23"/>
      <c r="BJ88" s="20"/>
      <c r="BK88" s="20"/>
      <c r="BL88" s="23"/>
      <c r="BM88" s="20"/>
      <c r="BN88" s="20"/>
      <c r="BO88" s="23"/>
      <c r="BP88" s="20"/>
      <c r="BQ88" s="20"/>
      <c r="BR88" s="23"/>
      <c r="BS88" s="20"/>
      <c r="BT88" s="20"/>
      <c r="BU88" s="23"/>
      <c r="BV88" s="20"/>
      <c r="BW88" s="20"/>
      <c r="BX88" s="23"/>
      <c r="BY88" s="20"/>
      <c r="BZ88" s="20"/>
      <c r="CA88" s="23"/>
      <c r="CB88" s="20"/>
      <c r="CC88" s="20"/>
      <c r="CD88" s="23"/>
      <c r="CE88" s="20"/>
      <c r="CF88" s="20"/>
      <c r="CG88" s="23"/>
      <c r="CH88" s="20"/>
      <c r="CI88" s="20"/>
      <c r="CJ88" s="23"/>
      <c r="CK88" s="20"/>
      <c r="CL88" s="20"/>
      <c r="CM88" s="23"/>
      <c r="CN88" s="20"/>
      <c r="CO88" s="20"/>
      <c r="CP88" s="23"/>
    </row>
    <row r="89" spans="1:94" s="43" customFormat="1" ht="15" customHeight="1">
      <c r="A89" s="20" t="s">
        <v>54</v>
      </c>
      <c r="B89" s="20">
        <f t="shared" si="259"/>
        <v>227</v>
      </c>
      <c r="C89" s="20">
        <f t="shared" si="260"/>
        <v>107.02213999999999</v>
      </c>
      <c r="D89" s="20">
        <f t="shared" si="223"/>
        <v>47.146317180616734</v>
      </c>
      <c r="E89" s="20"/>
      <c r="F89" s="20"/>
      <c r="G89" s="23"/>
      <c r="H89" s="20"/>
      <c r="I89" s="20"/>
      <c r="J89" s="23"/>
      <c r="K89" s="20">
        <v>227</v>
      </c>
      <c r="L89" s="71">
        <v>107.02213999999999</v>
      </c>
      <c r="M89" s="23">
        <f t="shared" si="254"/>
        <v>47.146317180616734</v>
      </c>
      <c r="N89" s="20"/>
      <c r="O89" s="20"/>
      <c r="P89" s="23"/>
      <c r="Q89" s="20"/>
      <c r="R89" s="20"/>
      <c r="S89" s="23"/>
      <c r="T89" s="20"/>
      <c r="U89" s="20"/>
      <c r="V89" s="23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3"/>
      <c r="AI89" s="20"/>
      <c r="AJ89" s="20"/>
      <c r="AK89" s="23"/>
      <c r="AL89" s="20"/>
      <c r="AM89" s="20"/>
      <c r="AN89" s="23"/>
      <c r="AO89" s="20"/>
      <c r="AP89" s="20"/>
      <c r="AQ89" s="23"/>
      <c r="AR89" s="20"/>
      <c r="AS89" s="20"/>
      <c r="AT89" s="23"/>
      <c r="AU89" s="20"/>
      <c r="AV89" s="20"/>
      <c r="AW89" s="23"/>
      <c r="AX89" s="20"/>
      <c r="AY89" s="20"/>
      <c r="AZ89" s="23"/>
      <c r="BA89" s="20"/>
      <c r="BB89" s="20"/>
      <c r="BC89" s="23"/>
      <c r="BD89" s="20"/>
      <c r="BE89" s="20"/>
      <c r="BF89" s="23"/>
      <c r="BG89" s="20"/>
      <c r="BH89" s="20"/>
      <c r="BI89" s="23"/>
      <c r="BJ89" s="20"/>
      <c r="BK89" s="20"/>
      <c r="BL89" s="23"/>
      <c r="BM89" s="20"/>
      <c r="BN89" s="20"/>
      <c r="BO89" s="23"/>
      <c r="BP89" s="20"/>
      <c r="BQ89" s="20"/>
      <c r="BR89" s="23"/>
      <c r="BS89" s="20"/>
      <c r="BT89" s="20"/>
      <c r="BU89" s="23"/>
      <c r="BV89" s="20"/>
      <c r="BW89" s="20"/>
      <c r="BX89" s="23"/>
      <c r="BY89" s="20"/>
      <c r="BZ89" s="20"/>
      <c r="CA89" s="23"/>
      <c r="CB89" s="20"/>
      <c r="CC89" s="20"/>
      <c r="CD89" s="23"/>
      <c r="CE89" s="20"/>
      <c r="CF89" s="20"/>
      <c r="CG89" s="23"/>
      <c r="CH89" s="20"/>
      <c r="CI89" s="20"/>
      <c r="CJ89" s="23"/>
      <c r="CK89" s="20"/>
      <c r="CL89" s="20"/>
      <c r="CM89" s="23"/>
      <c r="CN89" s="20"/>
      <c r="CO89" s="20"/>
      <c r="CP89" s="23"/>
    </row>
    <row r="90" spans="1:94" s="43" customFormat="1" ht="15.95" customHeight="1">
      <c r="A90" s="20" t="s">
        <v>55</v>
      </c>
      <c r="B90" s="20">
        <f t="shared" si="259"/>
        <v>227</v>
      </c>
      <c r="C90" s="20">
        <f t="shared" si="260"/>
        <v>99.511099999999999</v>
      </c>
      <c r="D90" s="20">
        <f t="shared" si="223"/>
        <v>43.837488986784138</v>
      </c>
      <c r="E90" s="20"/>
      <c r="F90" s="20"/>
      <c r="G90" s="23"/>
      <c r="H90" s="20"/>
      <c r="I90" s="20"/>
      <c r="J90" s="23"/>
      <c r="K90" s="20">
        <v>227</v>
      </c>
      <c r="L90" s="71">
        <v>99.511099999999999</v>
      </c>
      <c r="M90" s="23">
        <f t="shared" si="254"/>
        <v>43.837488986784138</v>
      </c>
      <c r="N90" s="20"/>
      <c r="O90" s="20"/>
      <c r="P90" s="23"/>
      <c r="Q90" s="20"/>
      <c r="R90" s="20"/>
      <c r="S90" s="23"/>
      <c r="T90" s="20"/>
      <c r="U90" s="20"/>
      <c r="V90" s="23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3"/>
      <c r="AI90" s="20"/>
      <c r="AJ90" s="20"/>
      <c r="AK90" s="23"/>
      <c r="AL90" s="20"/>
      <c r="AM90" s="20"/>
      <c r="AN90" s="23"/>
      <c r="AO90" s="20"/>
      <c r="AP90" s="20"/>
      <c r="AQ90" s="23"/>
      <c r="AR90" s="20"/>
      <c r="AS90" s="20"/>
      <c r="AT90" s="23"/>
      <c r="AU90" s="20"/>
      <c r="AV90" s="20"/>
      <c r="AW90" s="23"/>
      <c r="AX90" s="20"/>
      <c r="AY90" s="20"/>
      <c r="AZ90" s="23"/>
      <c r="BA90" s="20"/>
      <c r="BB90" s="20"/>
      <c r="BC90" s="23"/>
      <c r="BD90" s="20"/>
      <c r="BE90" s="20"/>
      <c r="BF90" s="23"/>
      <c r="BG90" s="20"/>
      <c r="BH90" s="20"/>
      <c r="BI90" s="23"/>
      <c r="BJ90" s="20"/>
      <c r="BK90" s="20"/>
      <c r="BL90" s="23"/>
      <c r="BM90" s="20"/>
      <c r="BN90" s="20"/>
      <c r="BO90" s="23"/>
      <c r="BP90" s="20"/>
      <c r="BQ90" s="20"/>
      <c r="BR90" s="23"/>
      <c r="BS90" s="20"/>
      <c r="BT90" s="20"/>
      <c r="BU90" s="23"/>
      <c r="BV90" s="20"/>
      <c r="BW90" s="20"/>
      <c r="BX90" s="23"/>
      <c r="BY90" s="20"/>
      <c r="BZ90" s="20"/>
      <c r="CA90" s="23"/>
      <c r="CB90" s="20"/>
      <c r="CC90" s="20"/>
      <c r="CD90" s="23"/>
      <c r="CE90" s="20"/>
      <c r="CF90" s="20"/>
      <c r="CG90" s="23"/>
      <c r="CH90" s="20"/>
      <c r="CI90" s="20"/>
      <c r="CJ90" s="23"/>
      <c r="CK90" s="20"/>
      <c r="CL90" s="20"/>
      <c r="CM90" s="23"/>
      <c r="CN90" s="20"/>
      <c r="CO90" s="20"/>
      <c r="CP90" s="23"/>
    </row>
    <row r="91" spans="1:94" s="43" customFormat="1" ht="15.95" customHeight="1">
      <c r="A91" s="20" t="s">
        <v>114</v>
      </c>
      <c r="B91" s="20">
        <f t="shared" si="259"/>
        <v>111.4</v>
      </c>
      <c r="C91" s="20">
        <f t="shared" si="260"/>
        <v>51.512030000000003</v>
      </c>
      <c r="D91" s="20">
        <f t="shared" si="223"/>
        <v>46.240601436265713</v>
      </c>
      <c r="E91" s="20"/>
      <c r="F91" s="20"/>
      <c r="G91" s="23"/>
      <c r="H91" s="20"/>
      <c r="I91" s="20"/>
      <c r="J91" s="23"/>
      <c r="K91" s="20">
        <v>111.4</v>
      </c>
      <c r="L91" s="71">
        <v>51.512030000000003</v>
      </c>
      <c r="M91" s="23">
        <f t="shared" si="254"/>
        <v>46.240601436265713</v>
      </c>
      <c r="N91" s="20"/>
      <c r="O91" s="20"/>
      <c r="P91" s="23"/>
      <c r="Q91" s="20"/>
      <c r="R91" s="20"/>
      <c r="S91" s="23"/>
      <c r="T91" s="20"/>
      <c r="U91" s="20"/>
      <c r="V91" s="23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3"/>
      <c r="AI91" s="20"/>
      <c r="AJ91" s="20"/>
      <c r="AK91" s="23"/>
      <c r="AL91" s="20"/>
      <c r="AM91" s="20"/>
      <c r="AN91" s="23"/>
      <c r="AO91" s="20"/>
      <c r="AP91" s="20"/>
      <c r="AQ91" s="23"/>
      <c r="AR91" s="20"/>
      <c r="AS91" s="20"/>
      <c r="AT91" s="23"/>
      <c r="AU91" s="20"/>
      <c r="AV91" s="20"/>
      <c r="AW91" s="23"/>
      <c r="AX91" s="20"/>
      <c r="AY91" s="20"/>
      <c r="AZ91" s="23"/>
      <c r="BA91" s="20"/>
      <c r="BB91" s="20"/>
      <c r="BC91" s="23"/>
      <c r="BD91" s="20"/>
      <c r="BE91" s="20"/>
      <c r="BF91" s="23"/>
      <c r="BG91" s="20"/>
      <c r="BH91" s="20"/>
      <c r="BI91" s="23"/>
      <c r="BJ91" s="20"/>
      <c r="BK91" s="20"/>
      <c r="BL91" s="23"/>
      <c r="BM91" s="20"/>
      <c r="BN91" s="20"/>
      <c r="BO91" s="23"/>
      <c r="BP91" s="20"/>
      <c r="BQ91" s="20"/>
      <c r="BR91" s="23"/>
      <c r="BS91" s="20"/>
      <c r="BT91" s="20"/>
      <c r="BU91" s="23"/>
      <c r="BV91" s="20"/>
      <c r="BW91" s="20"/>
      <c r="BX91" s="23"/>
      <c r="BY91" s="20"/>
      <c r="BZ91" s="20"/>
      <c r="CA91" s="23"/>
      <c r="CB91" s="20"/>
      <c r="CC91" s="20"/>
      <c r="CD91" s="23"/>
      <c r="CE91" s="20"/>
      <c r="CF91" s="20"/>
      <c r="CG91" s="23"/>
      <c r="CH91" s="20"/>
      <c r="CI91" s="20"/>
      <c r="CJ91" s="23"/>
      <c r="CK91" s="20"/>
      <c r="CL91" s="20"/>
      <c r="CM91" s="23"/>
      <c r="CN91" s="20"/>
      <c r="CO91" s="20"/>
      <c r="CP91" s="23"/>
    </row>
    <row r="92" spans="1:94" s="43" customFormat="1" ht="15.95" customHeight="1">
      <c r="A92" s="20" t="s">
        <v>56</v>
      </c>
      <c r="B92" s="20">
        <f t="shared" si="259"/>
        <v>227</v>
      </c>
      <c r="C92" s="20">
        <f t="shared" si="260"/>
        <v>130.55296000000001</v>
      </c>
      <c r="D92" s="20">
        <f t="shared" si="223"/>
        <v>57.512317180616748</v>
      </c>
      <c r="E92" s="20"/>
      <c r="F92" s="20"/>
      <c r="G92" s="23"/>
      <c r="H92" s="20"/>
      <c r="I92" s="20"/>
      <c r="J92" s="23"/>
      <c r="K92" s="20">
        <v>227</v>
      </c>
      <c r="L92" s="71">
        <v>130.55296000000001</v>
      </c>
      <c r="M92" s="23">
        <f t="shared" si="254"/>
        <v>57.512317180616748</v>
      </c>
      <c r="N92" s="20"/>
      <c r="O92" s="20"/>
      <c r="P92" s="23"/>
      <c r="Q92" s="20"/>
      <c r="R92" s="20"/>
      <c r="S92" s="23"/>
      <c r="T92" s="20"/>
      <c r="U92" s="20"/>
      <c r="V92" s="23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3"/>
      <c r="AI92" s="20"/>
      <c r="AJ92" s="20"/>
      <c r="AK92" s="23"/>
      <c r="AL92" s="20"/>
      <c r="AM92" s="20"/>
      <c r="AN92" s="23"/>
      <c r="AO92" s="20"/>
      <c r="AP92" s="20"/>
      <c r="AQ92" s="23"/>
      <c r="AR92" s="20"/>
      <c r="AS92" s="20"/>
      <c r="AT92" s="23"/>
      <c r="AU92" s="20"/>
      <c r="AV92" s="20"/>
      <c r="AW92" s="23"/>
      <c r="AX92" s="20"/>
      <c r="AY92" s="20"/>
      <c r="AZ92" s="23"/>
      <c r="BA92" s="20"/>
      <c r="BB92" s="20"/>
      <c r="BC92" s="23"/>
      <c r="BD92" s="20"/>
      <c r="BE92" s="20"/>
      <c r="BF92" s="23"/>
      <c r="BG92" s="20"/>
      <c r="BH92" s="20"/>
      <c r="BI92" s="23"/>
      <c r="BJ92" s="20"/>
      <c r="BK92" s="20"/>
      <c r="BL92" s="23"/>
      <c r="BM92" s="20"/>
      <c r="BN92" s="20"/>
      <c r="BO92" s="23"/>
      <c r="BP92" s="20"/>
      <c r="BQ92" s="20"/>
      <c r="BR92" s="23"/>
      <c r="BS92" s="20"/>
      <c r="BT92" s="20"/>
      <c r="BU92" s="23"/>
      <c r="BV92" s="20"/>
      <c r="BW92" s="20"/>
      <c r="BX92" s="23"/>
      <c r="BY92" s="20"/>
      <c r="BZ92" s="20"/>
      <c r="CA92" s="23"/>
      <c r="CB92" s="20"/>
      <c r="CC92" s="20"/>
      <c r="CD92" s="23"/>
      <c r="CE92" s="20"/>
      <c r="CF92" s="20"/>
      <c r="CG92" s="23"/>
      <c r="CH92" s="20"/>
      <c r="CI92" s="20"/>
      <c r="CJ92" s="23"/>
      <c r="CK92" s="20"/>
      <c r="CL92" s="20"/>
      <c r="CM92" s="23"/>
      <c r="CN92" s="20"/>
      <c r="CO92" s="20"/>
      <c r="CP92" s="23"/>
    </row>
    <row r="93" spans="1:94" s="43" customFormat="1" ht="15.95" customHeight="1">
      <c r="A93" s="20" t="s">
        <v>116</v>
      </c>
      <c r="B93" s="20">
        <f t="shared" si="259"/>
        <v>111.4</v>
      </c>
      <c r="C93" s="20">
        <f t="shared" si="260"/>
        <v>59.596260000000001</v>
      </c>
      <c r="D93" s="20">
        <f t="shared" si="223"/>
        <v>53.497540394973065</v>
      </c>
      <c r="E93" s="20"/>
      <c r="F93" s="20"/>
      <c r="G93" s="23"/>
      <c r="H93" s="20"/>
      <c r="I93" s="20"/>
      <c r="J93" s="23"/>
      <c r="K93" s="20">
        <v>111.4</v>
      </c>
      <c r="L93" s="71">
        <v>59.596260000000001</v>
      </c>
      <c r="M93" s="23">
        <f t="shared" si="254"/>
        <v>53.497540394973065</v>
      </c>
      <c r="N93" s="20"/>
      <c r="O93" s="20"/>
      <c r="P93" s="23"/>
      <c r="Q93" s="20"/>
      <c r="R93" s="20"/>
      <c r="S93" s="23"/>
      <c r="T93" s="20"/>
      <c r="U93" s="20"/>
      <c r="V93" s="23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3"/>
      <c r="AI93" s="20"/>
      <c r="AJ93" s="20"/>
      <c r="AK93" s="23"/>
      <c r="AL93" s="20"/>
      <c r="AM93" s="20"/>
      <c r="AN93" s="23"/>
      <c r="AO93" s="20"/>
      <c r="AP93" s="20"/>
      <c r="AQ93" s="23"/>
      <c r="AR93" s="20"/>
      <c r="AS93" s="20"/>
      <c r="AT93" s="23"/>
      <c r="AU93" s="20"/>
      <c r="AV93" s="20"/>
      <c r="AW93" s="23"/>
      <c r="AX93" s="20"/>
      <c r="AY93" s="20"/>
      <c r="AZ93" s="23"/>
      <c r="BA93" s="20"/>
      <c r="BB93" s="20"/>
      <c r="BC93" s="23"/>
      <c r="BD93" s="20"/>
      <c r="BE93" s="20"/>
      <c r="BF93" s="23"/>
      <c r="BG93" s="20"/>
      <c r="BH93" s="20"/>
      <c r="BI93" s="23"/>
      <c r="BJ93" s="20"/>
      <c r="BK93" s="20"/>
      <c r="BL93" s="23"/>
      <c r="BM93" s="20"/>
      <c r="BN93" s="20"/>
      <c r="BO93" s="23"/>
      <c r="BP93" s="20"/>
      <c r="BQ93" s="20"/>
      <c r="BR93" s="23"/>
      <c r="BS93" s="20"/>
      <c r="BT93" s="20"/>
      <c r="BU93" s="23"/>
      <c r="BV93" s="20"/>
      <c r="BW93" s="20"/>
      <c r="BX93" s="23"/>
      <c r="BY93" s="20"/>
      <c r="BZ93" s="20"/>
      <c r="CA93" s="23"/>
      <c r="CB93" s="20"/>
      <c r="CC93" s="20"/>
      <c r="CD93" s="23"/>
      <c r="CE93" s="20"/>
      <c r="CF93" s="20"/>
      <c r="CG93" s="23"/>
      <c r="CH93" s="20"/>
      <c r="CI93" s="20"/>
      <c r="CJ93" s="23"/>
      <c r="CK93" s="20"/>
      <c r="CL93" s="20"/>
      <c r="CM93" s="23"/>
      <c r="CN93" s="20"/>
      <c r="CO93" s="20"/>
      <c r="CP93" s="23"/>
    </row>
    <row r="94" spans="1:94" s="43" customFormat="1" ht="15.95" customHeight="1">
      <c r="A94" s="20" t="s">
        <v>117</v>
      </c>
      <c r="B94" s="20">
        <f t="shared" si="259"/>
        <v>227</v>
      </c>
      <c r="C94" s="20">
        <f t="shared" si="260"/>
        <v>80.628810000000001</v>
      </c>
      <c r="D94" s="20">
        <f t="shared" si="223"/>
        <v>35.519299559471371</v>
      </c>
      <c r="E94" s="20"/>
      <c r="F94" s="20"/>
      <c r="G94" s="23"/>
      <c r="H94" s="20"/>
      <c r="I94" s="20"/>
      <c r="J94" s="23"/>
      <c r="K94" s="20">
        <v>227</v>
      </c>
      <c r="L94" s="71">
        <v>80.628810000000001</v>
      </c>
      <c r="M94" s="23">
        <f t="shared" si="254"/>
        <v>35.519299559471371</v>
      </c>
      <c r="N94" s="20"/>
      <c r="O94" s="20"/>
      <c r="P94" s="23"/>
      <c r="Q94" s="20"/>
      <c r="R94" s="20"/>
      <c r="S94" s="23"/>
      <c r="T94" s="20"/>
      <c r="U94" s="20"/>
      <c r="V94" s="23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3"/>
      <c r="AI94" s="20"/>
      <c r="AJ94" s="20"/>
      <c r="AK94" s="23"/>
      <c r="AL94" s="20"/>
      <c r="AM94" s="20"/>
      <c r="AN94" s="23"/>
      <c r="AO94" s="20"/>
      <c r="AP94" s="20"/>
      <c r="AQ94" s="23"/>
      <c r="AR94" s="20"/>
      <c r="AS94" s="20"/>
      <c r="AT94" s="23"/>
      <c r="AU94" s="20"/>
      <c r="AV94" s="20"/>
      <c r="AW94" s="23"/>
      <c r="AX94" s="20"/>
      <c r="AY94" s="20"/>
      <c r="AZ94" s="23"/>
      <c r="BA94" s="20"/>
      <c r="BB94" s="20"/>
      <c r="BC94" s="23"/>
      <c r="BD94" s="20"/>
      <c r="BE94" s="20"/>
      <c r="BF94" s="23"/>
      <c r="BG94" s="20"/>
      <c r="BH94" s="20"/>
      <c r="BI94" s="23"/>
      <c r="BJ94" s="20"/>
      <c r="BK94" s="20"/>
      <c r="BL94" s="23"/>
      <c r="BM94" s="20"/>
      <c r="BN94" s="20"/>
      <c r="BO94" s="23"/>
      <c r="BP94" s="20"/>
      <c r="BQ94" s="20"/>
      <c r="BR94" s="23"/>
      <c r="BS94" s="20"/>
      <c r="BT94" s="20"/>
      <c r="BU94" s="23"/>
      <c r="BV94" s="20"/>
      <c r="BW94" s="20"/>
      <c r="BX94" s="23"/>
      <c r="BY94" s="20"/>
      <c r="BZ94" s="20"/>
      <c r="CA94" s="23"/>
      <c r="CB94" s="20"/>
      <c r="CC94" s="20"/>
      <c r="CD94" s="23"/>
      <c r="CE94" s="20"/>
      <c r="CF94" s="20"/>
      <c r="CG94" s="23"/>
      <c r="CH94" s="20"/>
      <c r="CI94" s="20"/>
      <c r="CJ94" s="23"/>
      <c r="CK94" s="20"/>
      <c r="CL94" s="20"/>
      <c r="CM94" s="23"/>
      <c r="CN94" s="20"/>
      <c r="CO94" s="20"/>
      <c r="CP94" s="23"/>
    </row>
    <row r="95" spans="1:94" s="43" customFormat="1" ht="15.95" customHeight="1">
      <c r="A95" s="20" t="s">
        <v>121</v>
      </c>
      <c r="B95" s="20">
        <f t="shared" si="259"/>
        <v>227</v>
      </c>
      <c r="C95" s="20">
        <f t="shared" si="260"/>
        <v>110.97035</v>
      </c>
      <c r="D95" s="20">
        <f t="shared" si="223"/>
        <v>48.885616740088103</v>
      </c>
      <c r="E95" s="20"/>
      <c r="F95" s="20"/>
      <c r="G95" s="23"/>
      <c r="H95" s="20"/>
      <c r="I95" s="20"/>
      <c r="J95" s="23"/>
      <c r="K95" s="20">
        <v>227</v>
      </c>
      <c r="L95" s="71">
        <v>110.97035</v>
      </c>
      <c r="M95" s="23">
        <f t="shared" si="254"/>
        <v>48.885616740088103</v>
      </c>
      <c r="N95" s="20"/>
      <c r="O95" s="20"/>
      <c r="P95" s="23"/>
      <c r="Q95" s="20"/>
      <c r="R95" s="20"/>
      <c r="S95" s="23"/>
      <c r="T95" s="20"/>
      <c r="U95" s="20"/>
      <c r="V95" s="23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3"/>
      <c r="AI95" s="20"/>
      <c r="AJ95" s="20"/>
      <c r="AK95" s="23"/>
      <c r="AL95" s="20"/>
      <c r="AM95" s="20"/>
      <c r="AN95" s="23"/>
      <c r="AO95" s="20"/>
      <c r="AP95" s="20"/>
      <c r="AQ95" s="23"/>
      <c r="AR95" s="20"/>
      <c r="AS95" s="20"/>
      <c r="AT95" s="23"/>
      <c r="AU95" s="20"/>
      <c r="AV95" s="20"/>
      <c r="AW95" s="23"/>
      <c r="AX95" s="20"/>
      <c r="AY95" s="20"/>
      <c r="AZ95" s="23"/>
      <c r="BA95" s="20"/>
      <c r="BB95" s="20"/>
      <c r="BC95" s="23"/>
      <c r="BD95" s="20"/>
      <c r="BE95" s="20"/>
      <c r="BF95" s="23"/>
      <c r="BG95" s="20"/>
      <c r="BH95" s="20"/>
      <c r="BI95" s="23"/>
      <c r="BJ95" s="20"/>
      <c r="BK95" s="20"/>
      <c r="BL95" s="23"/>
      <c r="BM95" s="20"/>
      <c r="BN95" s="20"/>
      <c r="BO95" s="23"/>
      <c r="BP95" s="20"/>
      <c r="BQ95" s="20"/>
      <c r="BR95" s="23"/>
      <c r="BS95" s="20"/>
      <c r="BT95" s="20"/>
      <c r="BU95" s="23"/>
      <c r="BV95" s="20"/>
      <c r="BW95" s="20"/>
      <c r="BX95" s="23"/>
      <c r="BY95" s="20"/>
      <c r="BZ95" s="20"/>
      <c r="CA95" s="23"/>
      <c r="CB95" s="20"/>
      <c r="CC95" s="20"/>
      <c r="CD95" s="23"/>
      <c r="CE95" s="20"/>
      <c r="CF95" s="20"/>
      <c r="CG95" s="23"/>
      <c r="CH95" s="20"/>
      <c r="CI95" s="20"/>
      <c r="CJ95" s="23"/>
      <c r="CK95" s="20"/>
      <c r="CL95" s="20"/>
      <c r="CM95" s="23"/>
      <c r="CN95" s="20"/>
      <c r="CO95" s="20"/>
      <c r="CP95" s="23"/>
    </row>
    <row r="96" spans="1:94" s="43" customFormat="1" ht="15.95" customHeight="1">
      <c r="A96" s="20" t="s">
        <v>58</v>
      </c>
      <c r="B96" s="20">
        <f t="shared" si="259"/>
        <v>111.4</v>
      </c>
      <c r="C96" s="20">
        <f t="shared" si="260"/>
        <v>48.942129999999999</v>
      </c>
      <c r="D96" s="20">
        <f t="shared" si="223"/>
        <v>43.933689407540392</v>
      </c>
      <c r="E96" s="20"/>
      <c r="F96" s="20"/>
      <c r="G96" s="23"/>
      <c r="H96" s="20"/>
      <c r="I96" s="20"/>
      <c r="J96" s="23"/>
      <c r="K96" s="20">
        <v>111.4</v>
      </c>
      <c r="L96" s="71">
        <v>48.942129999999999</v>
      </c>
      <c r="M96" s="23">
        <f t="shared" si="254"/>
        <v>43.933689407540392</v>
      </c>
      <c r="N96" s="20"/>
      <c r="O96" s="20"/>
      <c r="P96" s="23"/>
      <c r="Q96" s="20"/>
      <c r="R96" s="20"/>
      <c r="S96" s="23"/>
      <c r="T96" s="20"/>
      <c r="U96" s="20"/>
      <c r="V96" s="23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3"/>
      <c r="AI96" s="20"/>
      <c r="AJ96" s="20"/>
      <c r="AK96" s="23"/>
      <c r="AL96" s="20"/>
      <c r="AM96" s="20"/>
      <c r="AN96" s="23"/>
      <c r="AO96" s="20"/>
      <c r="AP96" s="20"/>
      <c r="AQ96" s="23"/>
      <c r="AR96" s="20"/>
      <c r="AS96" s="20"/>
      <c r="AT96" s="23"/>
      <c r="AU96" s="20"/>
      <c r="AV96" s="20"/>
      <c r="AW96" s="23"/>
      <c r="AX96" s="20"/>
      <c r="AY96" s="20"/>
      <c r="AZ96" s="23"/>
      <c r="BA96" s="20"/>
      <c r="BB96" s="20"/>
      <c r="BC96" s="23"/>
      <c r="BD96" s="20"/>
      <c r="BE96" s="20"/>
      <c r="BF96" s="23"/>
      <c r="BG96" s="20"/>
      <c r="BH96" s="20"/>
      <c r="BI96" s="23"/>
      <c r="BJ96" s="20"/>
      <c r="BK96" s="20"/>
      <c r="BL96" s="23"/>
      <c r="BM96" s="20"/>
      <c r="BN96" s="20"/>
      <c r="BO96" s="23"/>
      <c r="BP96" s="20"/>
      <c r="BQ96" s="20"/>
      <c r="BR96" s="23"/>
      <c r="BS96" s="20"/>
      <c r="BT96" s="20"/>
      <c r="BU96" s="23"/>
      <c r="BV96" s="20"/>
      <c r="BW96" s="20"/>
      <c r="BX96" s="23"/>
      <c r="BY96" s="20"/>
      <c r="BZ96" s="20"/>
      <c r="CA96" s="23"/>
      <c r="CB96" s="20"/>
      <c r="CC96" s="20"/>
      <c r="CD96" s="23"/>
      <c r="CE96" s="20"/>
      <c r="CF96" s="20"/>
      <c r="CG96" s="23"/>
      <c r="CH96" s="20"/>
      <c r="CI96" s="20"/>
      <c r="CJ96" s="23"/>
      <c r="CK96" s="20"/>
      <c r="CL96" s="20"/>
      <c r="CM96" s="23"/>
      <c r="CN96" s="20"/>
      <c r="CO96" s="20"/>
      <c r="CP96" s="23"/>
    </row>
    <row r="97" spans="1:94" s="43" customFormat="1" ht="15.95" customHeight="1">
      <c r="A97" s="20" t="s">
        <v>150</v>
      </c>
      <c r="B97" s="20">
        <f t="shared" si="259"/>
        <v>227</v>
      </c>
      <c r="C97" s="20">
        <f t="shared" si="260"/>
        <v>52.929070000000003</v>
      </c>
      <c r="D97" s="20">
        <f t="shared" si="223"/>
        <v>23.316770925110134</v>
      </c>
      <c r="E97" s="20"/>
      <c r="F97" s="20"/>
      <c r="G97" s="23"/>
      <c r="H97" s="20"/>
      <c r="I97" s="20"/>
      <c r="J97" s="23"/>
      <c r="K97" s="20">
        <v>227</v>
      </c>
      <c r="L97" s="71">
        <v>52.929070000000003</v>
      </c>
      <c r="M97" s="23">
        <f t="shared" si="254"/>
        <v>23.316770925110134</v>
      </c>
      <c r="N97" s="20"/>
      <c r="O97" s="20"/>
      <c r="P97" s="23"/>
      <c r="Q97" s="20"/>
      <c r="R97" s="20"/>
      <c r="S97" s="23"/>
      <c r="T97" s="20"/>
      <c r="U97" s="20"/>
      <c r="V97" s="23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3"/>
      <c r="AI97" s="20"/>
      <c r="AJ97" s="20"/>
      <c r="AK97" s="23"/>
      <c r="AL97" s="20"/>
      <c r="AM97" s="20"/>
      <c r="AN97" s="23"/>
      <c r="AO97" s="20"/>
      <c r="AP97" s="20"/>
      <c r="AQ97" s="23"/>
      <c r="AR97" s="20"/>
      <c r="AS97" s="20"/>
      <c r="AT97" s="23"/>
      <c r="AU97" s="20"/>
      <c r="AV97" s="20"/>
      <c r="AW97" s="23"/>
      <c r="AX97" s="20"/>
      <c r="AY97" s="20"/>
      <c r="AZ97" s="23"/>
      <c r="BA97" s="20"/>
      <c r="BB97" s="20"/>
      <c r="BC97" s="23"/>
      <c r="BD97" s="20"/>
      <c r="BE97" s="20"/>
      <c r="BF97" s="23"/>
      <c r="BG97" s="20"/>
      <c r="BH97" s="20"/>
      <c r="BI97" s="23"/>
      <c r="BJ97" s="20"/>
      <c r="BK97" s="20"/>
      <c r="BL97" s="23"/>
      <c r="BM97" s="20"/>
      <c r="BN97" s="20"/>
      <c r="BO97" s="23"/>
      <c r="BP97" s="20"/>
      <c r="BQ97" s="20"/>
      <c r="BR97" s="23"/>
      <c r="BS97" s="20"/>
      <c r="BT97" s="20"/>
      <c r="BU97" s="23"/>
      <c r="BV97" s="20"/>
      <c r="BW97" s="20"/>
      <c r="BX97" s="23"/>
      <c r="BY97" s="20"/>
      <c r="BZ97" s="20"/>
      <c r="CA97" s="23"/>
      <c r="CB97" s="20"/>
      <c r="CC97" s="20"/>
      <c r="CD97" s="23"/>
      <c r="CE97" s="20"/>
      <c r="CF97" s="20"/>
      <c r="CG97" s="23"/>
      <c r="CH97" s="20"/>
      <c r="CI97" s="20"/>
      <c r="CJ97" s="23"/>
      <c r="CK97" s="20"/>
      <c r="CL97" s="20"/>
      <c r="CM97" s="23"/>
      <c r="CN97" s="20"/>
      <c r="CO97" s="20"/>
      <c r="CP97" s="23"/>
    </row>
    <row r="98" spans="1:94" s="61" customFormat="1" ht="15.75" customHeight="1">
      <c r="A98" s="22" t="s">
        <v>181</v>
      </c>
      <c r="B98" s="22">
        <f>B99+B100</f>
        <v>342313.06664999994</v>
      </c>
      <c r="C98" s="22">
        <f t="shared" ref="C98:BK98" si="261">C99+C100</f>
        <v>210513.89273000005</v>
      </c>
      <c r="D98" s="22">
        <f t="shared" ref="D98:D116" si="262">C98/B98*100</f>
        <v>61.49747504241234</v>
      </c>
      <c r="E98" s="22">
        <f t="shared" si="261"/>
        <v>980</v>
      </c>
      <c r="F98" s="22">
        <f t="shared" si="261"/>
        <v>708.85801000000004</v>
      </c>
      <c r="G98" s="24">
        <f t="shared" ref="G98" si="263">F98/E98*100</f>
        <v>72.332450000000009</v>
      </c>
      <c r="H98" s="22">
        <f t="shared" si="261"/>
        <v>119</v>
      </c>
      <c r="I98" s="22">
        <f t="shared" si="261"/>
        <v>119</v>
      </c>
      <c r="J98" s="24">
        <f t="shared" ref="J98" si="264">I98/H98*100</f>
        <v>100</v>
      </c>
      <c r="K98" s="22">
        <f t="shared" si="261"/>
        <v>1580.6</v>
      </c>
      <c r="L98" s="22">
        <f t="shared" si="261"/>
        <v>567.72019</v>
      </c>
      <c r="M98" s="24">
        <f t="shared" ref="M98" si="265">L98/K98*100</f>
        <v>35.918017841326083</v>
      </c>
      <c r="N98" s="22">
        <f t="shared" si="261"/>
        <v>208474.2</v>
      </c>
      <c r="O98" s="22">
        <f t="shared" si="261"/>
        <v>129517.022</v>
      </c>
      <c r="P98" s="24">
        <f t="shared" ref="P98" si="266">O98/N98*100</f>
        <v>62.126163333400484</v>
      </c>
      <c r="Q98" s="22">
        <f t="shared" si="261"/>
        <v>31634.3</v>
      </c>
      <c r="R98" s="22">
        <f t="shared" si="261"/>
        <v>18409.432000000001</v>
      </c>
      <c r="S98" s="24">
        <f t="shared" ref="S98" si="267">R98/Q98*100</f>
        <v>58.194529355794188</v>
      </c>
      <c r="T98" s="22">
        <f t="shared" si="261"/>
        <v>5.0999999999999996</v>
      </c>
      <c r="U98" s="22">
        <f t="shared" si="261"/>
        <v>0</v>
      </c>
      <c r="V98" s="24">
        <f t="shared" ref="V98" si="268">U98/T98*100</f>
        <v>0</v>
      </c>
      <c r="W98" s="22">
        <f t="shared" si="261"/>
        <v>133.9</v>
      </c>
      <c r="X98" s="22">
        <f t="shared" si="261"/>
        <v>71.467550000000003</v>
      </c>
      <c r="Y98" s="22">
        <f t="shared" ref="Y98" si="269">X98/W98*100</f>
        <v>53.37382374906646</v>
      </c>
      <c r="Z98" s="22">
        <f t="shared" si="261"/>
        <v>25998.9</v>
      </c>
      <c r="AA98" s="22">
        <f t="shared" si="261"/>
        <v>17919.2</v>
      </c>
      <c r="AB98" s="22">
        <f t="shared" ref="AB98" si="270">AA98/Z98*100</f>
        <v>68.922915969521796</v>
      </c>
      <c r="AC98" s="22">
        <f t="shared" si="261"/>
        <v>10778</v>
      </c>
      <c r="AD98" s="22">
        <f t="shared" si="261"/>
        <v>8051.2</v>
      </c>
      <c r="AE98" s="22">
        <f t="shared" ref="AE98" si="271">AD98/AC98*100</f>
        <v>74.70031545741324</v>
      </c>
      <c r="AF98" s="22">
        <f t="shared" si="261"/>
        <v>17764.990000000002</v>
      </c>
      <c r="AG98" s="22">
        <f t="shared" si="261"/>
        <v>11294.12924</v>
      </c>
      <c r="AH98" s="24">
        <f t="shared" ref="AH98" si="272">AG98/AF98*100</f>
        <v>63.575207416384693</v>
      </c>
      <c r="AI98" s="22">
        <f t="shared" si="261"/>
        <v>161</v>
      </c>
      <c r="AJ98" s="22">
        <f t="shared" si="261"/>
        <v>88.4</v>
      </c>
      <c r="AK98" s="24">
        <f t="shared" ref="AK98" si="273">AJ98/AI98*100</f>
        <v>54.906832298136656</v>
      </c>
      <c r="AL98" s="22">
        <f t="shared" si="261"/>
        <v>4.7089999999999996</v>
      </c>
      <c r="AM98" s="22">
        <f t="shared" si="261"/>
        <v>4.70871</v>
      </c>
      <c r="AN98" s="24">
        <f t="shared" ref="AN98:AN99" si="274">AM98/AL98*100</f>
        <v>99.993841579953298</v>
      </c>
      <c r="AO98" s="22">
        <f t="shared" si="261"/>
        <v>418</v>
      </c>
      <c r="AP98" s="22">
        <f t="shared" si="261"/>
        <v>274.54282000000001</v>
      </c>
      <c r="AQ98" s="24">
        <f t="shared" ref="AQ98" si="275">AP98/AO98*100</f>
        <v>65.680100478468901</v>
      </c>
      <c r="AR98" s="22">
        <f t="shared" si="261"/>
        <v>3</v>
      </c>
      <c r="AS98" s="22">
        <f t="shared" si="261"/>
        <v>1.5</v>
      </c>
      <c r="AT98" s="24">
        <f t="shared" ref="AT98:AT99" si="276">AS98/AR98*100</f>
        <v>50</v>
      </c>
      <c r="AU98" s="22">
        <f t="shared" si="261"/>
        <v>470</v>
      </c>
      <c r="AV98" s="22">
        <f t="shared" si="261"/>
        <v>0</v>
      </c>
      <c r="AW98" s="24">
        <f t="shared" ref="AW98" si="277">AV98/AU98*100</f>
        <v>0</v>
      </c>
      <c r="AX98" s="22">
        <f t="shared" si="261"/>
        <v>698</v>
      </c>
      <c r="AY98" s="22">
        <f t="shared" si="261"/>
        <v>409.67372</v>
      </c>
      <c r="AZ98" s="24">
        <f t="shared" ref="AZ98:AZ99" si="278">AY98/AX98*100</f>
        <v>58.692510028653302</v>
      </c>
      <c r="BA98" s="22">
        <f t="shared" si="261"/>
        <v>27</v>
      </c>
      <c r="BB98" s="22">
        <f t="shared" si="261"/>
        <v>13.6</v>
      </c>
      <c r="BC98" s="24">
        <f t="shared" ref="BC98" si="279">BB98/BA98*100</f>
        <v>50.370370370370367</v>
      </c>
      <c r="BD98" s="22">
        <f t="shared" si="261"/>
        <v>0</v>
      </c>
      <c r="BE98" s="22">
        <f t="shared" si="261"/>
        <v>0</v>
      </c>
      <c r="BF98" s="23"/>
      <c r="BG98" s="22">
        <f t="shared" si="261"/>
        <v>344.7</v>
      </c>
      <c r="BH98" s="22">
        <f t="shared" si="261"/>
        <v>131.839</v>
      </c>
      <c r="BI98" s="24">
        <f t="shared" ref="BI98" si="280">BH98/BG98*100</f>
        <v>38.247461560777488</v>
      </c>
      <c r="BJ98" s="22">
        <f t="shared" si="261"/>
        <v>0</v>
      </c>
      <c r="BK98" s="22">
        <f t="shared" si="261"/>
        <v>0</v>
      </c>
      <c r="BL98" s="23"/>
      <c r="BM98" s="22">
        <f t="shared" ref="BM98:CF98" si="281">BM99+BM100</f>
        <v>21215.8</v>
      </c>
      <c r="BN98" s="22">
        <f t="shared" si="281"/>
        <v>10132.50396</v>
      </c>
      <c r="BO98" s="24">
        <f t="shared" ref="BO98" si="282">BN98/BM98*100</f>
        <v>47.759235852525009</v>
      </c>
      <c r="BP98" s="22">
        <f t="shared" si="281"/>
        <v>0</v>
      </c>
      <c r="BQ98" s="22">
        <f t="shared" si="281"/>
        <v>0</v>
      </c>
      <c r="BR98" s="24"/>
      <c r="BS98" s="22">
        <f t="shared" si="281"/>
        <v>0</v>
      </c>
      <c r="BT98" s="22">
        <f t="shared" si="281"/>
        <v>0</v>
      </c>
      <c r="BU98" s="23"/>
      <c r="BV98" s="22">
        <f t="shared" si="281"/>
        <v>0</v>
      </c>
      <c r="BW98" s="22">
        <f t="shared" si="281"/>
        <v>0</v>
      </c>
      <c r="BX98" s="24"/>
      <c r="BY98" s="22">
        <f t="shared" si="281"/>
        <v>1990.98</v>
      </c>
      <c r="BZ98" s="22">
        <f t="shared" si="281"/>
        <v>1990.98</v>
      </c>
      <c r="CA98" s="24">
        <f t="shared" ref="CA98" si="283">BZ98/BY98*100</f>
        <v>100</v>
      </c>
      <c r="CB98" s="22">
        <f t="shared" si="281"/>
        <v>1971.0702000000001</v>
      </c>
      <c r="CC98" s="22">
        <f t="shared" si="281"/>
        <v>1971.0702000000001</v>
      </c>
      <c r="CD98" s="24">
        <f t="shared" ref="CD98:CD99" si="284">CC98/CB98*100</f>
        <v>100</v>
      </c>
      <c r="CE98" s="22">
        <f t="shared" si="281"/>
        <v>19.909800000000001</v>
      </c>
      <c r="CF98" s="22">
        <f t="shared" si="281"/>
        <v>19.909800000000001</v>
      </c>
      <c r="CG98" s="24">
        <f t="shared" ref="CG98:CG99" si="285">CF98/CE98*100</f>
        <v>100</v>
      </c>
      <c r="CH98" s="22">
        <f t="shared" ref="CH98:CI98" si="286">CH99+CH100</f>
        <v>20.48</v>
      </c>
      <c r="CI98" s="22">
        <f t="shared" si="286"/>
        <v>0</v>
      </c>
      <c r="CJ98" s="24">
        <f>CI98/CH98*100</f>
        <v>0</v>
      </c>
      <c r="CK98" s="22">
        <f t="shared" ref="CK98:CL98" si="287">CK99+CK100</f>
        <v>18436.3</v>
      </c>
      <c r="CL98" s="22">
        <f t="shared" si="287"/>
        <v>10808.115529999999</v>
      </c>
      <c r="CM98" s="24">
        <f t="shared" ref="CM98:CM99" si="288">CL98/CK98*100</f>
        <v>58.624103155188401</v>
      </c>
      <c r="CN98" s="22">
        <f t="shared" ref="CN98:CO98" si="289">CN99+CN100</f>
        <v>1054.1076499999999</v>
      </c>
      <c r="CO98" s="22">
        <f t="shared" si="289"/>
        <v>0</v>
      </c>
      <c r="CP98" s="24">
        <f>CO98/CN98*100</f>
        <v>0</v>
      </c>
    </row>
    <row r="99" spans="1:94" s="43" customFormat="1" ht="15.75" customHeight="1">
      <c r="A99" s="20" t="s">
        <v>186</v>
      </c>
      <c r="B99" s="20">
        <f>E99+H99+K99+N99+Q99+T99+W99+Z99+AC99+AF99+AI99+AL99+AO99+AR99+AU99+AX99+BA99+BD99+BG99+BJ99+BM99+BP99+BS99+BV99+BY99+CH99+CK99+CN99</f>
        <v>340732.46664999996</v>
      </c>
      <c r="C99" s="20">
        <f>F99+I99+L99+O99+R99+U99+X99+AA99+AD99+AG99+AJ99+AM99+AP99+AS99+AV99+AY99+BB99+BE99+BH99+BK99+BN99+BQ99+BT99+BW99+BZ99+CI99+CL99+CO99</f>
        <v>209946.17254000006</v>
      </c>
      <c r="D99" s="20">
        <f t="shared" si="262"/>
        <v>61.61613379674106</v>
      </c>
      <c r="E99" s="20">
        <v>980</v>
      </c>
      <c r="F99" s="20">
        <v>708.85801000000004</v>
      </c>
      <c r="G99" s="23">
        <f>F99/E99*100</f>
        <v>72.332450000000009</v>
      </c>
      <c r="H99" s="20">
        <v>119</v>
      </c>
      <c r="I99" s="20">
        <v>119</v>
      </c>
      <c r="J99" s="23">
        <f>I99/H99*100</f>
        <v>100</v>
      </c>
      <c r="K99" s="20"/>
      <c r="L99" s="20"/>
      <c r="M99" s="23"/>
      <c r="N99" s="20">
        <v>208474.2</v>
      </c>
      <c r="O99" s="20">
        <v>129517.022</v>
      </c>
      <c r="P99" s="23">
        <f>O99/N99*100</f>
        <v>62.126163333400484</v>
      </c>
      <c r="Q99" s="20">
        <v>31634.3</v>
      </c>
      <c r="R99" s="20">
        <v>18409.432000000001</v>
      </c>
      <c r="S99" s="23">
        <f>R99/Q99*100</f>
        <v>58.194529355794188</v>
      </c>
      <c r="T99" s="20">
        <v>5.0999999999999996</v>
      </c>
      <c r="U99" s="20"/>
      <c r="V99" s="23">
        <f>U99/T99*100</f>
        <v>0</v>
      </c>
      <c r="W99" s="20">
        <v>133.9</v>
      </c>
      <c r="X99" s="20">
        <v>71.467550000000003</v>
      </c>
      <c r="Y99" s="23">
        <f>X99/W99*100</f>
        <v>53.37382374906646</v>
      </c>
      <c r="Z99" s="20">
        <v>25998.9</v>
      </c>
      <c r="AA99" s="20">
        <v>17919.2</v>
      </c>
      <c r="AB99" s="23">
        <f>AA99/Z99*100</f>
        <v>68.922915969521796</v>
      </c>
      <c r="AC99" s="20">
        <v>10778</v>
      </c>
      <c r="AD99" s="20">
        <v>8051.2</v>
      </c>
      <c r="AE99" s="23">
        <f>AD99/AC99*100</f>
        <v>74.70031545741324</v>
      </c>
      <c r="AF99" s="20">
        <v>17764.990000000002</v>
      </c>
      <c r="AG99" s="20">
        <v>11294.12924</v>
      </c>
      <c r="AH99" s="23">
        <f>AG99/AF99*100</f>
        <v>63.575207416384693</v>
      </c>
      <c r="AI99" s="20">
        <v>161</v>
      </c>
      <c r="AJ99" s="20">
        <v>88.4</v>
      </c>
      <c r="AK99" s="23">
        <f>AJ99/AI99*100</f>
        <v>54.906832298136656</v>
      </c>
      <c r="AL99" s="20">
        <v>4.7089999999999996</v>
      </c>
      <c r="AM99" s="20">
        <v>4.70871</v>
      </c>
      <c r="AN99" s="23">
        <f t="shared" si="274"/>
        <v>99.993841579953298</v>
      </c>
      <c r="AO99" s="20">
        <v>418</v>
      </c>
      <c r="AP99" s="20">
        <v>274.54282000000001</v>
      </c>
      <c r="AQ99" s="23">
        <f>AP99/AO99*100</f>
        <v>65.680100478468901</v>
      </c>
      <c r="AR99" s="20">
        <v>3</v>
      </c>
      <c r="AS99" s="20">
        <v>1.5</v>
      </c>
      <c r="AT99" s="23">
        <f t="shared" si="276"/>
        <v>50</v>
      </c>
      <c r="AU99" s="20">
        <v>470</v>
      </c>
      <c r="AV99" s="20"/>
      <c r="AW99" s="23">
        <f>AV99/AU99*100</f>
        <v>0</v>
      </c>
      <c r="AX99" s="20">
        <v>698</v>
      </c>
      <c r="AY99" s="20">
        <v>409.67372</v>
      </c>
      <c r="AZ99" s="23">
        <f t="shared" si="278"/>
        <v>58.692510028653302</v>
      </c>
      <c r="BA99" s="20">
        <v>27</v>
      </c>
      <c r="BB99" s="20">
        <v>13.6</v>
      </c>
      <c r="BC99" s="23">
        <f>BB99/BA99*100</f>
        <v>50.370370370370367</v>
      </c>
      <c r="BD99" s="20"/>
      <c r="BE99" s="20"/>
      <c r="BF99" s="23"/>
      <c r="BG99" s="20">
        <v>344.7</v>
      </c>
      <c r="BH99" s="20">
        <v>131.839</v>
      </c>
      <c r="BI99" s="23">
        <f>BH99/BG99*100</f>
        <v>38.247461560777488</v>
      </c>
      <c r="BJ99" s="20"/>
      <c r="BK99" s="20"/>
      <c r="BL99" s="23"/>
      <c r="BM99" s="20">
        <v>21215.8</v>
      </c>
      <c r="BN99" s="20">
        <v>10132.50396</v>
      </c>
      <c r="BO99" s="23">
        <f>BN99/BM99*100</f>
        <v>47.759235852525009</v>
      </c>
      <c r="BP99" s="20"/>
      <c r="BQ99" s="20"/>
      <c r="BR99" s="23"/>
      <c r="BS99" s="20"/>
      <c r="BT99" s="20"/>
      <c r="BU99" s="23"/>
      <c r="BV99" s="20"/>
      <c r="BW99" s="20"/>
      <c r="BX99" s="23"/>
      <c r="BY99" s="20">
        <f>CB99+CE99</f>
        <v>1990.98</v>
      </c>
      <c r="BZ99" s="20">
        <f>CC99+CF99</f>
        <v>1990.98</v>
      </c>
      <c r="CA99" s="23">
        <f>BZ99/BY99*100</f>
        <v>100</v>
      </c>
      <c r="CB99" s="20">
        <v>1971.0702000000001</v>
      </c>
      <c r="CC99" s="20">
        <v>1971.0702000000001</v>
      </c>
      <c r="CD99" s="23">
        <f t="shared" si="284"/>
        <v>100</v>
      </c>
      <c r="CE99" s="20">
        <v>19.909800000000001</v>
      </c>
      <c r="CF99" s="20">
        <v>19.909800000000001</v>
      </c>
      <c r="CG99" s="23">
        <f t="shared" si="285"/>
        <v>100</v>
      </c>
      <c r="CH99" s="20">
        <v>20.48</v>
      </c>
      <c r="CI99" s="20">
        <v>0</v>
      </c>
      <c r="CJ99" s="23">
        <f>CI99/CH99*100</f>
        <v>0</v>
      </c>
      <c r="CK99" s="20">
        <v>18436.3</v>
      </c>
      <c r="CL99" s="20">
        <v>10808.115529999999</v>
      </c>
      <c r="CM99" s="23">
        <f t="shared" si="288"/>
        <v>58.624103155188401</v>
      </c>
      <c r="CN99" s="20">
        <v>1054.1076499999999</v>
      </c>
      <c r="CO99" s="20">
        <v>0</v>
      </c>
      <c r="CP99" s="23">
        <f>CO99/CN99*100</f>
        <v>0</v>
      </c>
    </row>
    <row r="100" spans="1:94" s="61" customFormat="1" ht="15.75" customHeight="1">
      <c r="A100" s="22" t="s">
        <v>192</v>
      </c>
      <c r="B100" s="22">
        <f>SUM(B101:B109)</f>
        <v>1580.6</v>
      </c>
      <c r="C100" s="22">
        <f>SUM(C101:C109)</f>
        <v>567.72019</v>
      </c>
      <c r="D100" s="22">
        <f t="shared" si="262"/>
        <v>35.918017841326083</v>
      </c>
      <c r="E100" s="22">
        <f t="shared" ref="E100:BK100" si="290">SUM(E101:E109)</f>
        <v>0</v>
      </c>
      <c r="F100" s="22">
        <f t="shared" si="290"/>
        <v>0</v>
      </c>
      <c r="G100" s="24"/>
      <c r="H100" s="22">
        <f t="shared" si="290"/>
        <v>0</v>
      </c>
      <c r="I100" s="22">
        <f t="shared" si="290"/>
        <v>0</v>
      </c>
      <c r="J100" s="24"/>
      <c r="K100" s="22">
        <f>SUM(K101:K109)</f>
        <v>1580.6</v>
      </c>
      <c r="L100" s="22">
        <f t="shared" si="290"/>
        <v>567.72019</v>
      </c>
      <c r="M100" s="24">
        <f t="shared" ref="M100:M109" si="291">L100/K100*100</f>
        <v>35.918017841326083</v>
      </c>
      <c r="N100" s="22">
        <f t="shared" si="290"/>
        <v>0</v>
      </c>
      <c r="O100" s="22">
        <f t="shared" si="290"/>
        <v>0</v>
      </c>
      <c r="P100" s="24"/>
      <c r="Q100" s="22">
        <f t="shared" si="290"/>
        <v>0</v>
      </c>
      <c r="R100" s="22">
        <f t="shared" si="290"/>
        <v>0</v>
      </c>
      <c r="S100" s="24"/>
      <c r="T100" s="22">
        <f t="shared" si="290"/>
        <v>0</v>
      </c>
      <c r="U100" s="22">
        <f t="shared" si="290"/>
        <v>0</v>
      </c>
      <c r="V100" s="24"/>
      <c r="W100" s="22">
        <f t="shared" si="290"/>
        <v>0</v>
      </c>
      <c r="X100" s="22">
        <f t="shared" si="290"/>
        <v>0</v>
      </c>
      <c r="Y100" s="22"/>
      <c r="Z100" s="22">
        <f t="shared" si="290"/>
        <v>0</v>
      </c>
      <c r="AA100" s="22">
        <f t="shared" si="290"/>
        <v>0</v>
      </c>
      <c r="AB100" s="22"/>
      <c r="AC100" s="22">
        <f t="shared" si="290"/>
        <v>0</v>
      </c>
      <c r="AD100" s="22">
        <f t="shared" si="290"/>
        <v>0</v>
      </c>
      <c r="AE100" s="22"/>
      <c r="AF100" s="22">
        <f t="shared" si="290"/>
        <v>0</v>
      </c>
      <c r="AG100" s="22">
        <f t="shared" si="290"/>
        <v>0</v>
      </c>
      <c r="AH100" s="24"/>
      <c r="AI100" s="22">
        <f t="shared" si="290"/>
        <v>0</v>
      </c>
      <c r="AJ100" s="22">
        <f t="shared" si="290"/>
        <v>0</v>
      </c>
      <c r="AK100" s="24"/>
      <c r="AL100" s="22">
        <f t="shared" si="290"/>
        <v>0</v>
      </c>
      <c r="AM100" s="22">
        <f t="shared" si="290"/>
        <v>0</v>
      </c>
      <c r="AN100" s="24"/>
      <c r="AO100" s="22">
        <f t="shared" si="290"/>
        <v>0</v>
      </c>
      <c r="AP100" s="22">
        <f t="shared" si="290"/>
        <v>0</v>
      </c>
      <c r="AQ100" s="24"/>
      <c r="AR100" s="22">
        <f t="shared" si="290"/>
        <v>0</v>
      </c>
      <c r="AS100" s="22">
        <f t="shared" si="290"/>
        <v>0</v>
      </c>
      <c r="AT100" s="24"/>
      <c r="AU100" s="22">
        <f t="shared" si="290"/>
        <v>0</v>
      </c>
      <c r="AV100" s="22">
        <f t="shared" si="290"/>
        <v>0</v>
      </c>
      <c r="AW100" s="24"/>
      <c r="AX100" s="22">
        <f t="shared" si="290"/>
        <v>0</v>
      </c>
      <c r="AY100" s="22">
        <f t="shared" si="290"/>
        <v>0</v>
      </c>
      <c r="AZ100" s="24"/>
      <c r="BA100" s="22">
        <f t="shared" si="290"/>
        <v>0</v>
      </c>
      <c r="BB100" s="22">
        <f t="shared" si="290"/>
        <v>0</v>
      </c>
      <c r="BC100" s="24"/>
      <c r="BD100" s="22">
        <f t="shared" si="290"/>
        <v>0</v>
      </c>
      <c r="BE100" s="22">
        <f t="shared" si="290"/>
        <v>0</v>
      </c>
      <c r="BF100" s="23"/>
      <c r="BG100" s="22">
        <f t="shared" si="290"/>
        <v>0</v>
      </c>
      <c r="BH100" s="22">
        <f t="shared" si="290"/>
        <v>0</v>
      </c>
      <c r="BI100" s="24"/>
      <c r="BJ100" s="22">
        <f t="shared" si="290"/>
        <v>0</v>
      </c>
      <c r="BK100" s="22">
        <f t="shared" si="290"/>
        <v>0</v>
      </c>
      <c r="BL100" s="23"/>
      <c r="BM100" s="22">
        <f t="shared" ref="BM100:CF100" si="292">SUM(BM101:BM109)</f>
        <v>0</v>
      </c>
      <c r="BN100" s="22">
        <f t="shared" si="292"/>
        <v>0</v>
      </c>
      <c r="BO100" s="24"/>
      <c r="BP100" s="22">
        <f t="shared" si="292"/>
        <v>0</v>
      </c>
      <c r="BQ100" s="22">
        <f t="shared" si="292"/>
        <v>0</v>
      </c>
      <c r="BR100" s="24"/>
      <c r="BS100" s="22">
        <f t="shared" si="292"/>
        <v>0</v>
      </c>
      <c r="BT100" s="22">
        <f t="shared" si="292"/>
        <v>0</v>
      </c>
      <c r="BU100" s="23"/>
      <c r="BV100" s="22">
        <f t="shared" si="292"/>
        <v>0</v>
      </c>
      <c r="BW100" s="22">
        <f t="shared" si="292"/>
        <v>0</v>
      </c>
      <c r="BX100" s="23"/>
      <c r="BY100" s="22">
        <f t="shared" si="292"/>
        <v>0</v>
      </c>
      <c r="BZ100" s="22">
        <f t="shared" si="292"/>
        <v>0</v>
      </c>
      <c r="CA100" s="24"/>
      <c r="CB100" s="22">
        <f t="shared" si="292"/>
        <v>0</v>
      </c>
      <c r="CC100" s="22">
        <f t="shared" si="292"/>
        <v>0</v>
      </c>
      <c r="CD100" s="23"/>
      <c r="CE100" s="22">
        <f t="shared" si="292"/>
        <v>0</v>
      </c>
      <c r="CF100" s="22">
        <f t="shared" si="292"/>
        <v>0</v>
      </c>
      <c r="CG100" s="23"/>
      <c r="CH100" s="22">
        <f t="shared" ref="CH100:CI100" si="293">SUM(CH101:CH109)</f>
        <v>0</v>
      </c>
      <c r="CI100" s="22">
        <f t="shared" si="293"/>
        <v>0</v>
      </c>
      <c r="CJ100" s="23"/>
      <c r="CK100" s="22">
        <f t="shared" ref="CK100:CL100" si="294">SUM(CK101:CK109)</f>
        <v>0</v>
      </c>
      <c r="CL100" s="22">
        <f t="shared" si="294"/>
        <v>0</v>
      </c>
      <c r="CM100" s="23"/>
      <c r="CN100" s="22">
        <f t="shared" ref="CN100:CO100" si="295">SUM(CN101:CN109)</f>
        <v>0</v>
      </c>
      <c r="CO100" s="22">
        <f t="shared" si="295"/>
        <v>0</v>
      </c>
      <c r="CP100" s="23"/>
    </row>
    <row r="101" spans="1:94" s="43" customFormat="1" ht="15.75" customHeight="1">
      <c r="A101" s="20" t="s">
        <v>139</v>
      </c>
      <c r="B101" s="20">
        <f t="shared" ref="B101:B109" si="296">E101+H101+K101+N101+Q101+T101+W101+Z101+AC101+AF101+AI101+AL101+AO101+AR101+AU101+AX101+BA101+BD101+BG101+BJ101+BM101+BP101+BS101+BV101+BY101+CH101+CK101+CN101</f>
        <v>111.4</v>
      </c>
      <c r="C101" s="20">
        <f t="shared" ref="C101:C109" si="297">F101+I101+L101+O101+R101+U101+X101+AA101+AD101+AG101+AJ101+AM101+AP101+AS101+AV101+AY101+BB101+BE101+BH101+BK101+BN101+BQ101+BT101+BW101+BZ101+CI101+CL101+CO101</f>
        <v>63.604179999999999</v>
      </c>
      <c r="D101" s="20">
        <f t="shared" si="262"/>
        <v>57.095314183123882</v>
      </c>
      <c r="E101" s="20"/>
      <c r="F101" s="20"/>
      <c r="G101" s="23"/>
      <c r="H101" s="20"/>
      <c r="I101" s="20"/>
      <c r="J101" s="23"/>
      <c r="K101" s="20">
        <v>111.4</v>
      </c>
      <c r="L101" s="20">
        <v>63.604179999999999</v>
      </c>
      <c r="M101" s="23">
        <f t="shared" si="291"/>
        <v>57.095314183123882</v>
      </c>
      <c r="N101" s="20"/>
      <c r="O101" s="20"/>
      <c r="P101" s="23"/>
      <c r="Q101" s="20"/>
      <c r="R101" s="20"/>
      <c r="S101" s="23"/>
      <c r="T101" s="20"/>
      <c r="U101" s="20"/>
      <c r="V101" s="23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3"/>
      <c r="AI101" s="20"/>
      <c r="AJ101" s="20"/>
      <c r="AK101" s="23"/>
      <c r="AL101" s="20"/>
      <c r="AM101" s="20"/>
      <c r="AN101" s="23"/>
      <c r="AO101" s="20"/>
      <c r="AP101" s="20"/>
      <c r="AQ101" s="23"/>
      <c r="AR101" s="20"/>
      <c r="AS101" s="20"/>
      <c r="AT101" s="23"/>
      <c r="AU101" s="20"/>
      <c r="AV101" s="20"/>
      <c r="AW101" s="23"/>
      <c r="AX101" s="20"/>
      <c r="AY101" s="20"/>
      <c r="AZ101" s="23"/>
      <c r="BA101" s="20"/>
      <c r="BB101" s="20"/>
      <c r="BC101" s="23"/>
      <c r="BD101" s="20"/>
      <c r="BE101" s="20"/>
      <c r="BF101" s="23"/>
      <c r="BG101" s="20"/>
      <c r="BH101" s="20"/>
      <c r="BI101" s="23"/>
      <c r="BJ101" s="20"/>
      <c r="BK101" s="20"/>
      <c r="BL101" s="23"/>
      <c r="BM101" s="20"/>
      <c r="BN101" s="20"/>
      <c r="BO101" s="23"/>
      <c r="BP101" s="20"/>
      <c r="BQ101" s="20"/>
      <c r="BR101" s="23"/>
      <c r="BS101" s="20"/>
      <c r="BT101" s="20"/>
      <c r="BU101" s="23"/>
      <c r="BV101" s="20"/>
      <c r="BW101" s="20"/>
      <c r="BX101" s="23"/>
      <c r="BY101" s="20"/>
      <c r="BZ101" s="20"/>
      <c r="CA101" s="23"/>
      <c r="CB101" s="20"/>
      <c r="CC101" s="20"/>
      <c r="CD101" s="23"/>
      <c r="CE101" s="20"/>
      <c r="CF101" s="20"/>
      <c r="CG101" s="23"/>
      <c r="CH101" s="20"/>
      <c r="CI101" s="20"/>
      <c r="CJ101" s="23"/>
      <c r="CK101" s="20"/>
      <c r="CL101" s="20"/>
      <c r="CM101" s="23"/>
      <c r="CN101" s="20"/>
      <c r="CO101" s="20"/>
      <c r="CP101" s="23"/>
    </row>
    <row r="102" spans="1:94" s="43" customFormat="1" ht="15.75" customHeight="1">
      <c r="A102" s="20" t="s">
        <v>86</v>
      </c>
      <c r="B102" s="20">
        <f t="shared" si="296"/>
        <v>227</v>
      </c>
      <c r="C102" s="20">
        <f t="shared" si="297"/>
        <v>116.82389000000001</v>
      </c>
      <c r="D102" s="20">
        <f t="shared" si="262"/>
        <v>51.464268722466969</v>
      </c>
      <c r="E102" s="20"/>
      <c r="F102" s="20"/>
      <c r="G102" s="23"/>
      <c r="H102" s="20"/>
      <c r="I102" s="20"/>
      <c r="J102" s="23"/>
      <c r="K102" s="20">
        <v>227</v>
      </c>
      <c r="L102" s="20">
        <v>116.82389000000001</v>
      </c>
      <c r="M102" s="23">
        <f t="shared" si="291"/>
        <v>51.464268722466969</v>
      </c>
      <c r="N102" s="20"/>
      <c r="O102" s="20"/>
      <c r="P102" s="23"/>
      <c r="Q102" s="20"/>
      <c r="R102" s="20"/>
      <c r="S102" s="23"/>
      <c r="T102" s="20"/>
      <c r="U102" s="20"/>
      <c r="V102" s="23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3"/>
      <c r="AI102" s="20"/>
      <c r="AJ102" s="20"/>
      <c r="AK102" s="23"/>
      <c r="AL102" s="20"/>
      <c r="AM102" s="20"/>
      <c r="AN102" s="23"/>
      <c r="AO102" s="20"/>
      <c r="AP102" s="20"/>
      <c r="AQ102" s="23"/>
      <c r="AR102" s="20"/>
      <c r="AS102" s="20"/>
      <c r="AT102" s="23"/>
      <c r="AU102" s="20"/>
      <c r="AV102" s="20"/>
      <c r="AW102" s="23"/>
      <c r="AX102" s="20"/>
      <c r="AY102" s="20"/>
      <c r="AZ102" s="23"/>
      <c r="BA102" s="20"/>
      <c r="BB102" s="20"/>
      <c r="BC102" s="23"/>
      <c r="BD102" s="20"/>
      <c r="BE102" s="20"/>
      <c r="BF102" s="23"/>
      <c r="BG102" s="20"/>
      <c r="BH102" s="20"/>
      <c r="BI102" s="23"/>
      <c r="BJ102" s="20"/>
      <c r="BK102" s="20"/>
      <c r="BL102" s="23"/>
      <c r="BM102" s="20"/>
      <c r="BN102" s="20"/>
      <c r="BO102" s="23"/>
      <c r="BP102" s="20"/>
      <c r="BQ102" s="20"/>
      <c r="BR102" s="23"/>
      <c r="BS102" s="20"/>
      <c r="BT102" s="20"/>
      <c r="BU102" s="23"/>
      <c r="BV102" s="20"/>
      <c r="BW102" s="20"/>
      <c r="BX102" s="23"/>
      <c r="BY102" s="20"/>
      <c r="BZ102" s="20"/>
      <c r="CA102" s="23"/>
      <c r="CB102" s="20"/>
      <c r="CC102" s="20"/>
      <c r="CD102" s="23"/>
      <c r="CE102" s="20"/>
      <c r="CF102" s="20"/>
      <c r="CG102" s="23"/>
      <c r="CH102" s="20"/>
      <c r="CI102" s="20"/>
      <c r="CJ102" s="23"/>
      <c r="CK102" s="20"/>
      <c r="CL102" s="20"/>
      <c r="CM102" s="23"/>
      <c r="CN102" s="20"/>
      <c r="CO102" s="20"/>
      <c r="CP102" s="23"/>
    </row>
    <row r="103" spans="1:94" s="43" customFormat="1" ht="15.75" customHeight="1">
      <c r="A103" s="20" t="s">
        <v>35</v>
      </c>
      <c r="B103" s="20">
        <f t="shared" si="296"/>
        <v>111.4</v>
      </c>
      <c r="C103" s="20">
        <f t="shared" si="297"/>
        <v>16.094739999999998</v>
      </c>
      <c r="D103" s="20">
        <f t="shared" si="262"/>
        <v>14.447701974865348</v>
      </c>
      <c r="E103" s="20"/>
      <c r="F103" s="20"/>
      <c r="G103" s="23"/>
      <c r="H103" s="20"/>
      <c r="I103" s="20"/>
      <c r="J103" s="23"/>
      <c r="K103" s="20">
        <v>111.4</v>
      </c>
      <c r="L103" s="20">
        <v>16.094739999999998</v>
      </c>
      <c r="M103" s="23">
        <f t="shared" si="291"/>
        <v>14.447701974865348</v>
      </c>
      <c r="N103" s="20"/>
      <c r="O103" s="20"/>
      <c r="P103" s="23"/>
      <c r="Q103" s="20"/>
      <c r="R103" s="20"/>
      <c r="S103" s="23"/>
      <c r="T103" s="20"/>
      <c r="U103" s="20"/>
      <c r="V103" s="23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3"/>
      <c r="AI103" s="20"/>
      <c r="AJ103" s="20"/>
      <c r="AK103" s="23"/>
      <c r="AL103" s="20"/>
      <c r="AM103" s="20"/>
      <c r="AN103" s="23"/>
      <c r="AO103" s="20"/>
      <c r="AP103" s="20"/>
      <c r="AQ103" s="23"/>
      <c r="AR103" s="20"/>
      <c r="AS103" s="20"/>
      <c r="AT103" s="23"/>
      <c r="AU103" s="20"/>
      <c r="AV103" s="20"/>
      <c r="AW103" s="23"/>
      <c r="AX103" s="20"/>
      <c r="AY103" s="20"/>
      <c r="AZ103" s="23"/>
      <c r="BA103" s="20"/>
      <c r="BB103" s="20"/>
      <c r="BC103" s="23"/>
      <c r="BD103" s="20"/>
      <c r="BE103" s="20"/>
      <c r="BF103" s="23"/>
      <c r="BG103" s="20"/>
      <c r="BH103" s="20"/>
      <c r="BI103" s="23"/>
      <c r="BJ103" s="20"/>
      <c r="BK103" s="20"/>
      <c r="BL103" s="23"/>
      <c r="BM103" s="20"/>
      <c r="BN103" s="20"/>
      <c r="BO103" s="23"/>
      <c r="BP103" s="20"/>
      <c r="BQ103" s="20"/>
      <c r="BR103" s="23"/>
      <c r="BS103" s="20"/>
      <c r="BT103" s="20"/>
      <c r="BU103" s="23"/>
      <c r="BV103" s="20"/>
      <c r="BW103" s="20"/>
      <c r="BX103" s="23"/>
      <c r="BY103" s="20"/>
      <c r="BZ103" s="20"/>
      <c r="CA103" s="23"/>
      <c r="CB103" s="20"/>
      <c r="CC103" s="20"/>
      <c r="CD103" s="23"/>
      <c r="CE103" s="20"/>
      <c r="CF103" s="20"/>
      <c r="CG103" s="23"/>
      <c r="CH103" s="20"/>
      <c r="CI103" s="20"/>
      <c r="CJ103" s="23"/>
      <c r="CK103" s="20"/>
      <c r="CL103" s="20"/>
      <c r="CM103" s="23"/>
      <c r="CN103" s="20"/>
      <c r="CO103" s="20"/>
      <c r="CP103" s="23"/>
    </row>
    <row r="104" spans="1:94" s="43" customFormat="1" ht="15.75" customHeight="1">
      <c r="A104" s="20" t="s">
        <v>140</v>
      </c>
      <c r="B104" s="20">
        <f t="shared" si="296"/>
        <v>111.4</v>
      </c>
      <c r="C104" s="20">
        <f t="shared" si="297"/>
        <v>1.82528</v>
      </c>
      <c r="D104" s="20">
        <f t="shared" si="262"/>
        <v>1.6384919210053861</v>
      </c>
      <c r="E104" s="20"/>
      <c r="F104" s="20"/>
      <c r="G104" s="23"/>
      <c r="H104" s="20"/>
      <c r="I104" s="20"/>
      <c r="J104" s="23"/>
      <c r="K104" s="20">
        <v>111.4</v>
      </c>
      <c r="L104" s="20">
        <v>1.82528</v>
      </c>
      <c r="M104" s="23">
        <f t="shared" si="291"/>
        <v>1.6384919210053861</v>
      </c>
      <c r="N104" s="20"/>
      <c r="O104" s="20"/>
      <c r="P104" s="23"/>
      <c r="Q104" s="20"/>
      <c r="R104" s="20"/>
      <c r="S104" s="23"/>
      <c r="T104" s="20"/>
      <c r="U104" s="20"/>
      <c r="V104" s="23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3"/>
      <c r="AI104" s="20"/>
      <c r="AJ104" s="20"/>
      <c r="AK104" s="23"/>
      <c r="AL104" s="20"/>
      <c r="AM104" s="20"/>
      <c r="AN104" s="23"/>
      <c r="AO104" s="20"/>
      <c r="AP104" s="20"/>
      <c r="AQ104" s="23"/>
      <c r="AR104" s="20"/>
      <c r="AS104" s="20"/>
      <c r="AT104" s="23"/>
      <c r="AU104" s="20"/>
      <c r="AV104" s="20"/>
      <c r="AW104" s="23"/>
      <c r="AX104" s="20"/>
      <c r="AY104" s="20"/>
      <c r="AZ104" s="23"/>
      <c r="BA104" s="20"/>
      <c r="BB104" s="20"/>
      <c r="BC104" s="23"/>
      <c r="BD104" s="20"/>
      <c r="BE104" s="20"/>
      <c r="BF104" s="23"/>
      <c r="BG104" s="20"/>
      <c r="BH104" s="20"/>
      <c r="BI104" s="23"/>
      <c r="BJ104" s="20"/>
      <c r="BK104" s="20"/>
      <c r="BL104" s="23"/>
      <c r="BM104" s="20"/>
      <c r="BN104" s="20"/>
      <c r="BO104" s="23"/>
      <c r="BP104" s="20"/>
      <c r="BQ104" s="20"/>
      <c r="BR104" s="23"/>
      <c r="BS104" s="20"/>
      <c r="BT104" s="20"/>
      <c r="BU104" s="23"/>
      <c r="BV104" s="20"/>
      <c r="BW104" s="20"/>
      <c r="BX104" s="23"/>
      <c r="BY104" s="20"/>
      <c r="BZ104" s="20"/>
      <c r="CA104" s="23"/>
      <c r="CB104" s="20"/>
      <c r="CC104" s="20"/>
      <c r="CD104" s="23"/>
      <c r="CE104" s="20"/>
      <c r="CF104" s="20"/>
      <c r="CG104" s="23"/>
      <c r="CH104" s="20"/>
      <c r="CI104" s="20"/>
      <c r="CJ104" s="23"/>
      <c r="CK104" s="20"/>
      <c r="CL104" s="20"/>
      <c r="CM104" s="23"/>
      <c r="CN104" s="20"/>
      <c r="CO104" s="20"/>
      <c r="CP104" s="23"/>
    </row>
    <row r="105" spans="1:94" s="43" customFormat="1" ht="15.75" customHeight="1">
      <c r="A105" s="20" t="s">
        <v>141</v>
      </c>
      <c r="B105" s="20">
        <f t="shared" si="296"/>
        <v>227</v>
      </c>
      <c r="C105" s="20">
        <f t="shared" si="297"/>
        <v>95.387679999999989</v>
      </c>
      <c r="D105" s="20">
        <f t="shared" si="262"/>
        <v>42.021004405286341</v>
      </c>
      <c r="E105" s="20"/>
      <c r="F105" s="20"/>
      <c r="G105" s="23"/>
      <c r="H105" s="20"/>
      <c r="I105" s="20"/>
      <c r="J105" s="23"/>
      <c r="K105" s="20">
        <v>227</v>
      </c>
      <c r="L105" s="20">
        <v>95.387679999999989</v>
      </c>
      <c r="M105" s="23">
        <f t="shared" si="291"/>
        <v>42.021004405286341</v>
      </c>
      <c r="N105" s="20"/>
      <c r="O105" s="20"/>
      <c r="P105" s="23"/>
      <c r="Q105" s="20"/>
      <c r="R105" s="20"/>
      <c r="S105" s="23"/>
      <c r="T105" s="20"/>
      <c r="U105" s="20"/>
      <c r="V105" s="23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3"/>
      <c r="AI105" s="20"/>
      <c r="AJ105" s="20"/>
      <c r="AK105" s="23"/>
      <c r="AL105" s="20"/>
      <c r="AM105" s="20"/>
      <c r="AN105" s="23"/>
      <c r="AO105" s="20"/>
      <c r="AP105" s="20"/>
      <c r="AQ105" s="23"/>
      <c r="AR105" s="20"/>
      <c r="AS105" s="20"/>
      <c r="AT105" s="23"/>
      <c r="AU105" s="20"/>
      <c r="AV105" s="20"/>
      <c r="AW105" s="23"/>
      <c r="AX105" s="20"/>
      <c r="AY105" s="20"/>
      <c r="AZ105" s="23"/>
      <c r="BA105" s="20"/>
      <c r="BB105" s="20"/>
      <c r="BC105" s="23"/>
      <c r="BD105" s="20"/>
      <c r="BE105" s="20"/>
      <c r="BF105" s="23"/>
      <c r="BG105" s="20"/>
      <c r="BH105" s="20"/>
      <c r="BI105" s="23"/>
      <c r="BJ105" s="20"/>
      <c r="BK105" s="20"/>
      <c r="BL105" s="23"/>
      <c r="BM105" s="20"/>
      <c r="BN105" s="20"/>
      <c r="BO105" s="23"/>
      <c r="BP105" s="20"/>
      <c r="BQ105" s="20"/>
      <c r="BR105" s="23"/>
      <c r="BS105" s="20"/>
      <c r="BT105" s="20"/>
      <c r="BU105" s="23"/>
      <c r="BV105" s="20"/>
      <c r="BW105" s="20"/>
      <c r="BX105" s="23"/>
      <c r="BY105" s="20"/>
      <c r="BZ105" s="20"/>
      <c r="CA105" s="23"/>
      <c r="CB105" s="20"/>
      <c r="CC105" s="20"/>
      <c r="CD105" s="23"/>
      <c r="CE105" s="20"/>
      <c r="CF105" s="20"/>
      <c r="CG105" s="23"/>
      <c r="CH105" s="20"/>
      <c r="CI105" s="20"/>
      <c r="CJ105" s="23"/>
      <c r="CK105" s="20"/>
      <c r="CL105" s="20"/>
      <c r="CM105" s="23"/>
      <c r="CN105" s="20"/>
      <c r="CO105" s="20"/>
      <c r="CP105" s="23"/>
    </row>
    <row r="106" spans="1:94" s="43" customFormat="1" ht="15.75" customHeight="1">
      <c r="A106" s="20" t="s">
        <v>97</v>
      </c>
      <c r="B106" s="20">
        <f t="shared" si="296"/>
        <v>227</v>
      </c>
      <c r="C106" s="20">
        <f t="shared" si="297"/>
        <v>0</v>
      </c>
      <c r="D106" s="20">
        <f t="shared" si="262"/>
        <v>0</v>
      </c>
      <c r="E106" s="20"/>
      <c r="F106" s="20"/>
      <c r="G106" s="23"/>
      <c r="H106" s="20"/>
      <c r="I106" s="20"/>
      <c r="J106" s="23"/>
      <c r="K106" s="20">
        <v>227</v>
      </c>
      <c r="L106" s="20">
        <v>0</v>
      </c>
      <c r="M106" s="23">
        <f t="shared" si="291"/>
        <v>0</v>
      </c>
      <c r="N106" s="20"/>
      <c r="O106" s="20"/>
      <c r="P106" s="23"/>
      <c r="Q106" s="20"/>
      <c r="R106" s="20"/>
      <c r="S106" s="23"/>
      <c r="T106" s="20"/>
      <c r="U106" s="20"/>
      <c r="V106" s="23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3"/>
      <c r="AI106" s="20"/>
      <c r="AJ106" s="20"/>
      <c r="AK106" s="23"/>
      <c r="AL106" s="20"/>
      <c r="AM106" s="20"/>
      <c r="AN106" s="23"/>
      <c r="AO106" s="20"/>
      <c r="AP106" s="20"/>
      <c r="AQ106" s="23"/>
      <c r="AR106" s="20"/>
      <c r="AS106" s="20"/>
      <c r="AT106" s="23"/>
      <c r="AU106" s="20"/>
      <c r="AV106" s="20"/>
      <c r="AW106" s="23"/>
      <c r="AX106" s="20"/>
      <c r="AY106" s="20"/>
      <c r="AZ106" s="23"/>
      <c r="BA106" s="20"/>
      <c r="BB106" s="20"/>
      <c r="BC106" s="23"/>
      <c r="BD106" s="20"/>
      <c r="BE106" s="20"/>
      <c r="BF106" s="23"/>
      <c r="BG106" s="20"/>
      <c r="BH106" s="20"/>
      <c r="BI106" s="23"/>
      <c r="BJ106" s="20"/>
      <c r="BK106" s="20"/>
      <c r="BL106" s="23"/>
      <c r="BM106" s="20"/>
      <c r="BN106" s="20"/>
      <c r="BO106" s="23"/>
      <c r="BP106" s="20"/>
      <c r="BQ106" s="20"/>
      <c r="BR106" s="23"/>
      <c r="BS106" s="20"/>
      <c r="BT106" s="20"/>
      <c r="BU106" s="23"/>
      <c r="BV106" s="20"/>
      <c r="BW106" s="20"/>
      <c r="BX106" s="23"/>
      <c r="BY106" s="20"/>
      <c r="BZ106" s="20"/>
      <c r="CA106" s="23"/>
      <c r="CB106" s="20"/>
      <c r="CC106" s="20"/>
      <c r="CD106" s="23"/>
      <c r="CE106" s="20"/>
      <c r="CF106" s="20"/>
      <c r="CG106" s="23"/>
      <c r="CH106" s="20"/>
      <c r="CI106" s="20"/>
      <c r="CJ106" s="23"/>
      <c r="CK106" s="20"/>
      <c r="CL106" s="20"/>
      <c r="CM106" s="23"/>
      <c r="CN106" s="20"/>
      <c r="CO106" s="20"/>
      <c r="CP106" s="23"/>
    </row>
    <row r="107" spans="1:94" s="43" customFormat="1" ht="15.75" customHeight="1">
      <c r="A107" s="20" t="s">
        <v>142</v>
      </c>
      <c r="B107" s="20">
        <f t="shared" si="296"/>
        <v>227</v>
      </c>
      <c r="C107" s="20">
        <f t="shared" si="297"/>
        <v>108.50868</v>
      </c>
      <c r="D107" s="20">
        <f t="shared" si="262"/>
        <v>47.801180616740083</v>
      </c>
      <c r="E107" s="20"/>
      <c r="F107" s="20"/>
      <c r="G107" s="23"/>
      <c r="H107" s="20"/>
      <c r="I107" s="20"/>
      <c r="J107" s="23"/>
      <c r="K107" s="20">
        <v>227</v>
      </c>
      <c r="L107" s="20">
        <v>108.50868</v>
      </c>
      <c r="M107" s="23">
        <f t="shared" si="291"/>
        <v>47.801180616740083</v>
      </c>
      <c r="N107" s="20"/>
      <c r="O107" s="20"/>
      <c r="P107" s="23"/>
      <c r="Q107" s="20"/>
      <c r="R107" s="20"/>
      <c r="S107" s="23"/>
      <c r="T107" s="20"/>
      <c r="U107" s="20"/>
      <c r="V107" s="23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3"/>
      <c r="AI107" s="20"/>
      <c r="AJ107" s="20"/>
      <c r="AK107" s="23"/>
      <c r="AL107" s="20"/>
      <c r="AM107" s="20"/>
      <c r="AN107" s="23"/>
      <c r="AO107" s="20"/>
      <c r="AP107" s="20"/>
      <c r="AQ107" s="23"/>
      <c r="AR107" s="20"/>
      <c r="AS107" s="20"/>
      <c r="AT107" s="23"/>
      <c r="AU107" s="20"/>
      <c r="AV107" s="20"/>
      <c r="AW107" s="23"/>
      <c r="AX107" s="20"/>
      <c r="AY107" s="20"/>
      <c r="AZ107" s="23"/>
      <c r="BA107" s="20"/>
      <c r="BB107" s="20"/>
      <c r="BC107" s="23"/>
      <c r="BD107" s="20"/>
      <c r="BE107" s="20"/>
      <c r="BF107" s="23"/>
      <c r="BG107" s="20"/>
      <c r="BH107" s="20"/>
      <c r="BI107" s="23"/>
      <c r="BJ107" s="20"/>
      <c r="BK107" s="20"/>
      <c r="BL107" s="23"/>
      <c r="BM107" s="20"/>
      <c r="BN107" s="20"/>
      <c r="BO107" s="23"/>
      <c r="BP107" s="20"/>
      <c r="BQ107" s="20"/>
      <c r="BR107" s="23"/>
      <c r="BS107" s="20"/>
      <c r="BT107" s="20"/>
      <c r="BU107" s="23"/>
      <c r="BV107" s="20"/>
      <c r="BW107" s="20"/>
      <c r="BX107" s="23"/>
      <c r="BY107" s="20"/>
      <c r="BZ107" s="20"/>
      <c r="CA107" s="23"/>
      <c r="CB107" s="20"/>
      <c r="CC107" s="20"/>
      <c r="CD107" s="23"/>
      <c r="CE107" s="20"/>
      <c r="CF107" s="20"/>
      <c r="CG107" s="23"/>
      <c r="CH107" s="20"/>
      <c r="CI107" s="20"/>
      <c r="CJ107" s="23"/>
      <c r="CK107" s="20"/>
      <c r="CL107" s="20"/>
      <c r="CM107" s="23"/>
      <c r="CN107" s="20"/>
      <c r="CO107" s="20"/>
      <c r="CP107" s="23"/>
    </row>
    <row r="108" spans="1:94" s="43" customFormat="1" ht="15.75" customHeight="1">
      <c r="A108" s="20" t="s">
        <v>71</v>
      </c>
      <c r="B108" s="20">
        <f t="shared" si="296"/>
        <v>227</v>
      </c>
      <c r="C108" s="20">
        <f t="shared" si="297"/>
        <v>110.31716</v>
      </c>
      <c r="D108" s="20">
        <f t="shared" si="262"/>
        <v>48.597867841409695</v>
      </c>
      <c r="E108" s="20"/>
      <c r="F108" s="20"/>
      <c r="G108" s="23"/>
      <c r="H108" s="20"/>
      <c r="I108" s="20"/>
      <c r="J108" s="23"/>
      <c r="K108" s="20">
        <v>227</v>
      </c>
      <c r="L108" s="20">
        <v>110.31716</v>
      </c>
      <c r="M108" s="23">
        <f t="shared" si="291"/>
        <v>48.597867841409695</v>
      </c>
      <c r="N108" s="20"/>
      <c r="O108" s="20"/>
      <c r="P108" s="23"/>
      <c r="Q108" s="20"/>
      <c r="R108" s="20"/>
      <c r="S108" s="23"/>
      <c r="T108" s="20"/>
      <c r="U108" s="20"/>
      <c r="V108" s="23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3"/>
      <c r="AI108" s="20"/>
      <c r="AJ108" s="20"/>
      <c r="AK108" s="23"/>
      <c r="AL108" s="20"/>
      <c r="AM108" s="20"/>
      <c r="AN108" s="23"/>
      <c r="AO108" s="20"/>
      <c r="AP108" s="20"/>
      <c r="AQ108" s="23"/>
      <c r="AR108" s="20"/>
      <c r="AS108" s="20"/>
      <c r="AT108" s="23"/>
      <c r="AU108" s="20"/>
      <c r="AV108" s="20"/>
      <c r="AW108" s="23"/>
      <c r="AX108" s="20"/>
      <c r="AY108" s="20"/>
      <c r="AZ108" s="23"/>
      <c r="BA108" s="20"/>
      <c r="BB108" s="20"/>
      <c r="BC108" s="23"/>
      <c r="BD108" s="20"/>
      <c r="BE108" s="20"/>
      <c r="BF108" s="23"/>
      <c r="BG108" s="20"/>
      <c r="BH108" s="20"/>
      <c r="BI108" s="23"/>
      <c r="BJ108" s="20"/>
      <c r="BK108" s="20"/>
      <c r="BL108" s="23"/>
      <c r="BM108" s="20"/>
      <c r="BN108" s="20"/>
      <c r="BO108" s="23"/>
      <c r="BP108" s="20"/>
      <c r="BQ108" s="20"/>
      <c r="BR108" s="23"/>
      <c r="BS108" s="20"/>
      <c r="BT108" s="20"/>
      <c r="BU108" s="23"/>
      <c r="BV108" s="20"/>
      <c r="BW108" s="20"/>
      <c r="BX108" s="23"/>
      <c r="BY108" s="20"/>
      <c r="BZ108" s="20"/>
      <c r="CA108" s="23"/>
      <c r="CB108" s="20"/>
      <c r="CC108" s="20"/>
      <c r="CD108" s="23"/>
      <c r="CE108" s="20"/>
      <c r="CF108" s="20"/>
      <c r="CG108" s="23"/>
      <c r="CH108" s="20"/>
      <c r="CI108" s="20"/>
      <c r="CJ108" s="23"/>
      <c r="CK108" s="20"/>
      <c r="CL108" s="20"/>
      <c r="CM108" s="23"/>
      <c r="CN108" s="20"/>
      <c r="CO108" s="20"/>
      <c r="CP108" s="23"/>
    </row>
    <row r="109" spans="1:94" s="43" customFormat="1" ht="15.75" customHeight="1">
      <c r="A109" s="20" t="s">
        <v>72</v>
      </c>
      <c r="B109" s="20">
        <f t="shared" si="296"/>
        <v>111.4</v>
      </c>
      <c r="C109" s="20">
        <f t="shared" si="297"/>
        <v>55.158580000000001</v>
      </c>
      <c r="D109" s="20">
        <f t="shared" si="262"/>
        <v>49.513985637342905</v>
      </c>
      <c r="E109" s="20"/>
      <c r="F109" s="20"/>
      <c r="G109" s="23"/>
      <c r="H109" s="20"/>
      <c r="I109" s="20"/>
      <c r="J109" s="23"/>
      <c r="K109" s="20">
        <v>111.4</v>
      </c>
      <c r="L109" s="20">
        <v>55.158580000000001</v>
      </c>
      <c r="M109" s="23">
        <f t="shared" si="291"/>
        <v>49.513985637342905</v>
      </c>
      <c r="N109" s="20"/>
      <c r="O109" s="20"/>
      <c r="P109" s="23"/>
      <c r="Q109" s="20"/>
      <c r="R109" s="20"/>
      <c r="S109" s="23"/>
      <c r="T109" s="20"/>
      <c r="U109" s="20"/>
      <c r="V109" s="23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3"/>
      <c r="AI109" s="20"/>
      <c r="AJ109" s="20"/>
      <c r="AK109" s="23"/>
      <c r="AL109" s="20"/>
      <c r="AM109" s="20"/>
      <c r="AN109" s="23"/>
      <c r="AO109" s="20"/>
      <c r="AP109" s="20"/>
      <c r="AQ109" s="23"/>
      <c r="AR109" s="20"/>
      <c r="AS109" s="20"/>
      <c r="AT109" s="23"/>
      <c r="AU109" s="20"/>
      <c r="AV109" s="20"/>
      <c r="AW109" s="23"/>
      <c r="AX109" s="20"/>
      <c r="AY109" s="20"/>
      <c r="AZ109" s="23"/>
      <c r="BA109" s="20"/>
      <c r="BB109" s="20"/>
      <c r="BC109" s="23"/>
      <c r="BD109" s="20"/>
      <c r="BE109" s="20"/>
      <c r="BF109" s="23"/>
      <c r="BG109" s="20"/>
      <c r="BH109" s="20"/>
      <c r="BI109" s="23"/>
      <c r="BJ109" s="20"/>
      <c r="BK109" s="20"/>
      <c r="BL109" s="23"/>
      <c r="BM109" s="20"/>
      <c r="BN109" s="20"/>
      <c r="BO109" s="23"/>
      <c r="BP109" s="20"/>
      <c r="BQ109" s="20"/>
      <c r="BR109" s="23"/>
      <c r="BS109" s="20"/>
      <c r="BT109" s="20"/>
      <c r="BU109" s="23"/>
      <c r="BV109" s="20"/>
      <c r="BW109" s="20"/>
      <c r="BX109" s="23"/>
      <c r="BY109" s="20"/>
      <c r="BZ109" s="20"/>
      <c r="CA109" s="23"/>
      <c r="CB109" s="20"/>
      <c r="CC109" s="20"/>
      <c r="CD109" s="23"/>
      <c r="CE109" s="20"/>
      <c r="CF109" s="20"/>
      <c r="CG109" s="23"/>
      <c r="CH109" s="20"/>
      <c r="CI109" s="20"/>
      <c r="CJ109" s="23"/>
      <c r="CK109" s="20"/>
      <c r="CL109" s="20"/>
      <c r="CM109" s="23"/>
      <c r="CN109" s="20"/>
      <c r="CO109" s="20"/>
      <c r="CP109" s="23"/>
    </row>
    <row r="110" spans="1:94" s="61" customFormat="1" ht="15.75" customHeight="1">
      <c r="A110" s="22" t="s">
        <v>165</v>
      </c>
      <c r="B110" s="22">
        <f>B111+B112</f>
        <v>192399.95866</v>
      </c>
      <c r="C110" s="22">
        <f>C111+C112</f>
        <v>116872.83963</v>
      </c>
      <c r="D110" s="22">
        <f t="shared" si="262"/>
        <v>60.744732194320314</v>
      </c>
      <c r="E110" s="22">
        <f>E111+E112</f>
        <v>1024</v>
      </c>
      <c r="F110" s="22">
        <f>F111+F112</f>
        <v>491.65111000000002</v>
      </c>
      <c r="G110" s="24">
        <f>F110/E110*100</f>
        <v>48.012803710937504</v>
      </c>
      <c r="H110" s="22">
        <f t="shared" ref="H110:I110" si="298">H111+H112</f>
        <v>31.8</v>
      </c>
      <c r="I110" s="22">
        <f t="shared" si="298"/>
        <v>31.8</v>
      </c>
      <c r="J110" s="24">
        <v>58.17777777777777</v>
      </c>
      <c r="K110" s="22">
        <f t="shared" ref="K110:L110" si="299">K111+K112</f>
        <v>792.4</v>
      </c>
      <c r="L110" s="22">
        <f t="shared" si="299"/>
        <v>257.60995000000003</v>
      </c>
      <c r="M110" s="24">
        <f>L110/K110*100</f>
        <v>32.510089601211511</v>
      </c>
      <c r="N110" s="22">
        <f t="shared" ref="N110:O110" si="300">N111+N112</f>
        <v>90683.9</v>
      </c>
      <c r="O110" s="22">
        <f t="shared" si="300"/>
        <v>57451.94</v>
      </c>
      <c r="P110" s="24">
        <f>O110/N110*100</f>
        <v>63.354068362741359</v>
      </c>
      <c r="Q110" s="22">
        <f t="shared" ref="Q110:R110" si="301">Q111+Q112</f>
        <v>41985.9</v>
      </c>
      <c r="R110" s="22">
        <f t="shared" si="301"/>
        <v>24607.9</v>
      </c>
      <c r="S110" s="24">
        <f>R110/Q110*100</f>
        <v>58.609914280746636</v>
      </c>
      <c r="T110" s="22">
        <f t="shared" ref="T110:U110" si="302">T111+T112</f>
        <v>25</v>
      </c>
      <c r="U110" s="22">
        <f t="shared" si="302"/>
        <v>0</v>
      </c>
      <c r="V110" s="24">
        <v>0</v>
      </c>
      <c r="W110" s="22">
        <f t="shared" ref="W110:X110" si="303">W111+W112</f>
        <v>133.9</v>
      </c>
      <c r="X110" s="22">
        <f t="shared" si="303"/>
        <v>55.633459999999999</v>
      </c>
      <c r="Y110" s="22">
        <f>X110/W110*100</f>
        <v>41.548513816280803</v>
      </c>
      <c r="Z110" s="22">
        <f t="shared" ref="Z110:AA110" si="304">Z111+Z112</f>
        <v>13029.3</v>
      </c>
      <c r="AA110" s="22">
        <f t="shared" si="304"/>
        <v>7841</v>
      </c>
      <c r="AB110" s="22">
        <f>AA110/Z110*100</f>
        <v>60.17974872019218</v>
      </c>
      <c r="AC110" s="22">
        <f t="shared" ref="AC110:AD110" si="305">AC111+AC112</f>
        <v>3519</v>
      </c>
      <c r="AD110" s="22">
        <f t="shared" si="305"/>
        <v>2385.1999999999998</v>
      </c>
      <c r="AE110" s="22">
        <f>AD110/AC110*100</f>
        <v>67.780619494174474</v>
      </c>
      <c r="AF110" s="22">
        <f t="shared" ref="AF110:AG110" si="306">AF111+AF112</f>
        <v>24023.26</v>
      </c>
      <c r="AG110" s="22">
        <f t="shared" si="306"/>
        <v>14143.767970000001</v>
      </c>
      <c r="AH110" s="24">
        <f>AG110/AF110*100</f>
        <v>58.875306557061791</v>
      </c>
      <c r="AI110" s="22">
        <f t="shared" ref="AI110:AJ110" si="307">AI111+AI112</f>
        <v>131.322</v>
      </c>
      <c r="AJ110" s="22">
        <f t="shared" si="307"/>
        <v>64</v>
      </c>
      <c r="AK110" s="24">
        <f>AJ110/AI110*100</f>
        <v>48.735170040054214</v>
      </c>
      <c r="AL110" s="22">
        <f t="shared" ref="AL110:AM110" si="308">AL111+AL112</f>
        <v>0</v>
      </c>
      <c r="AM110" s="22">
        <f t="shared" si="308"/>
        <v>0</v>
      </c>
      <c r="AN110" s="24"/>
      <c r="AO110" s="22">
        <f t="shared" ref="AO110:AP110" si="309">AO111+AO112</f>
        <v>417</v>
      </c>
      <c r="AP110" s="22">
        <f t="shared" si="309"/>
        <v>157.76641000000001</v>
      </c>
      <c r="AQ110" s="24">
        <f>AP110/AO110*100</f>
        <v>37.833671462829734</v>
      </c>
      <c r="AR110" s="22">
        <f t="shared" ref="AR110:AS110" si="310">AR111+AR112</f>
        <v>3</v>
      </c>
      <c r="AS110" s="22">
        <f t="shared" si="310"/>
        <v>0</v>
      </c>
      <c r="AT110" s="24">
        <f>AS110/AR110*100</f>
        <v>0</v>
      </c>
      <c r="AU110" s="22">
        <f t="shared" ref="AU110:AV110" si="311">AU111+AU112</f>
        <v>289.10000000000002</v>
      </c>
      <c r="AV110" s="22">
        <f t="shared" si="311"/>
        <v>289.10000000000002</v>
      </c>
      <c r="AW110" s="24">
        <f>AV110/AU110*100</f>
        <v>100</v>
      </c>
      <c r="AX110" s="22">
        <f t="shared" ref="AX110:AY110" si="312">AX111+AX112</f>
        <v>350</v>
      </c>
      <c r="AY110" s="22">
        <f t="shared" si="312"/>
        <v>9.6430399999999992</v>
      </c>
      <c r="AZ110" s="24">
        <f>AY110/AX110*100</f>
        <v>2.7551542857142857</v>
      </c>
      <c r="BA110" s="22">
        <f t="shared" ref="BA110:BB110" si="313">BA111+BA112</f>
        <v>27</v>
      </c>
      <c r="BB110" s="22">
        <f t="shared" si="313"/>
        <v>0</v>
      </c>
      <c r="BC110" s="24">
        <f>BB110/BA110*100</f>
        <v>0</v>
      </c>
      <c r="BD110" s="22">
        <f t="shared" ref="BD110:BE110" si="314">BD111+BD112</f>
        <v>0</v>
      </c>
      <c r="BE110" s="22">
        <f t="shared" si="314"/>
        <v>0</v>
      </c>
      <c r="BF110" s="23"/>
      <c r="BG110" s="22">
        <f t="shared" ref="BG110:BH110" si="315">BG111+BG112</f>
        <v>346.7</v>
      </c>
      <c r="BH110" s="22">
        <f t="shared" si="315"/>
        <v>63.070999999999998</v>
      </c>
      <c r="BI110" s="24">
        <f>BH110/BG110*100</f>
        <v>18.191808479953849</v>
      </c>
      <c r="BJ110" s="22">
        <f t="shared" ref="BJ110:BK110" si="316">BJ111+BJ112</f>
        <v>0</v>
      </c>
      <c r="BK110" s="22">
        <f t="shared" si="316"/>
        <v>0</v>
      </c>
      <c r="BL110" s="23"/>
      <c r="BM110" s="22">
        <f t="shared" ref="BM110:BN110" si="317">BM111+BM112</f>
        <v>7080</v>
      </c>
      <c r="BN110" s="22">
        <f t="shared" si="317"/>
        <v>3261.3147100000001</v>
      </c>
      <c r="BO110" s="24">
        <f>BN110/BM110*100</f>
        <v>46.06376709039548</v>
      </c>
      <c r="BP110" s="22">
        <f t="shared" ref="BP110:BQ110" si="318">BP111+BP112</f>
        <v>0</v>
      </c>
      <c r="BQ110" s="22">
        <f t="shared" si="318"/>
        <v>0</v>
      </c>
      <c r="BR110" s="24"/>
      <c r="BS110" s="22">
        <f t="shared" ref="BS110:BT110" si="319">BS111+BS112</f>
        <v>0</v>
      </c>
      <c r="BT110" s="22">
        <f t="shared" si="319"/>
        <v>0</v>
      </c>
      <c r="BU110" s="23"/>
      <c r="BV110" s="22">
        <f t="shared" ref="BV110:BW110" si="320">BV111+BV112</f>
        <v>0</v>
      </c>
      <c r="BW110" s="22">
        <f t="shared" si="320"/>
        <v>0</v>
      </c>
      <c r="BX110" s="23"/>
      <c r="BY110" s="22">
        <f t="shared" ref="BY110:BZ110" si="321">BY111+BY112</f>
        <v>769.46665999999993</v>
      </c>
      <c r="BZ110" s="22">
        <f t="shared" si="321"/>
        <v>769.46665999999993</v>
      </c>
      <c r="CA110" s="24">
        <f>BZ110/BY110*100</f>
        <v>100</v>
      </c>
      <c r="CB110" s="22">
        <f t="shared" ref="CB110:CC110" si="322">CB111+CB112</f>
        <v>761.77198999999996</v>
      </c>
      <c r="CC110" s="22">
        <f t="shared" si="322"/>
        <v>761.77198999999996</v>
      </c>
      <c r="CD110" s="24">
        <f>CC110/CB110*100</f>
        <v>100</v>
      </c>
      <c r="CE110" s="22">
        <f t="shared" ref="CE110:CF110" si="323">CE111+CE112</f>
        <v>7.6946700000000003</v>
      </c>
      <c r="CF110" s="22">
        <f t="shared" si="323"/>
        <v>7.6946700000000003</v>
      </c>
      <c r="CG110" s="24">
        <f>CF110/CE110*100</f>
        <v>100</v>
      </c>
      <c r="CH110" s="22">
        <f t="shared" ref="CH110:CI110" si="324">CH111+CH112</f>
        <v>4.01</v>
      </c>
      <c r="CI110" s="22">
        <f t="shared" si="324"/>
        <v>0</v>
      </c>
      <c r="CJ110" s="24">
        <f>CI110/CH110*100</f>
        <v>0</v>
      </c>
      <c r="CK110" s="22">
        <f t="shared" ref="CK110:CL110" si="325">CK111+CK112</f>
        <v>7733.9</v>
      </c>
      <c r="CL110" s="22">
        <f t="shared" si="325"/>
        <v>4991.9753199999996</v>
      </c>
      <c r="CM110" s="24">
        <f t="shared" ref="CM110:CM111" si="326">CL110/CK110*100</f>
        <v>64.546675286724678</v>
      </c>
      <c r="CN110" s="22">
        <f t="shared" ref="CN110:CO110" si="327">CN111+CN112</f>
        <v>0</v>
      </c>
      <c r="CO110" s="22">
        <f t="shared" si="327"/>
        <v>0</v>
      </c>
      <c r="CP110" s="24"/>
    </row>
    <row r="111" spans="1:94" s="43" customFormat="1" ht="15.75" customHeight="1">
      <c r="A111" s="20" t="s">
        <v>5</v>
      </c>
      <c r="B111" s="20">
        <f>E111+H111+K111+N111+Q111+T111+W111+Z111+AC111+AF111+AI111+AL111+AO111+AR111+AU111+AX111+BA111+BD111+BG111+BJ111+BM111+BP111+BS111+BV111+BY111+CH111+CK111+CN111</f>
        <v>191607.55866000001</v>
      </c>
      <c r="C111" s="20">
        <f>F111+I111+L111+O111+R111+U111+X111+AA111+AD111+AG111+AJ111+AM111+AP111+AS111+AV111+AY111+BB111+BE111+BH111+BK111+BN111+BQ111+BT111+BW111+BZ111+CI111+CL111+CO111</f>
        <v>116615.22968</v>
      </c>
      <c r="D111" s="20">
        <f t="shared" si="262"/>
        <v>60.861497581590243</v>
      </c>
      <c r="E111" s="20">
        <v>1024</v>
      </c>
      <c r="F111" s="20">
        <v>491.65111000000002</v>
      </c>
      <c r="G111" s="23">
        <f>F111/E111*100</f>
        <v>48.012803710937504</v>
      </c>
      <c r="H111" s="20">
        <v>31.8</v>
      </c>
      <c r="I111" s="20">
        <v>31.8</v>
      </c>
      <c r="J111" s="23">
        <f t="shared" ref="J111" si="328">I111/H111*100</f>
        <v>100</v>
      </c>
      <c r="K111" s="20"/>
      <c r="L111" s="20"/>
      <c r="M111" s="23"/>
      <c r="N111" s="20">
        <v>90683.9</v>
      </c>
      <c r="O111" s="20">
        <v>57451.94</v>
      </c>
      <c r="P111" s="23">
        <f>O111/N111*100</f>
        <v>63.354068362741359</v>
      </c>
      <c r="Q111" s="20">
        <v>41985.9</v>
      </c>
      <c r="R111" s="20">
        <v>24607.9</v>
      </c>
      <c r="S111" s="23">
        <f>R111/Q111*100</f>
        <v>58.609914280746636</v>
      </c>
      <c r="T111" s="20">
        <v>25</v>
      </c>
      <c r="U111" s="20"/>
      <c r="V111" s="23">
        <f t="shared" ref="V111" si="329">U111/T111*100</f>
        <v>0</v>
      </c>
      <c r="W111" s="20">
        <v>133.9</v>
      </c>
      <c r="X111" s="20">
        <v>55.633459999999999</v>
      </c>
      <c r="Y111" s="20">
        <f>X111/W111*100</f>
        <v>41.548513816280803</v>
      </c>
      <c r="Z111" s="20">
        <v>13029.3</v>
      </c>
      <c r="AA111" s="20">
        <v>7841</v>
      </c>
      <c r="AB111" s="20">
        <f>AA111/Z111*100</f>
        <v>60.17974872019218</v>
      </c>
      <c r="AC111" s="20">
        <v>3519</v>
      </c>
      <c r="AD111" s="20">
        <v>2385.1999999999998</v>
      </c>
      <c r="AE111" s="23">
        <f t="shared" ref="AE111" si="330">AD111/AC111*100</f>
        <v>67.780619494174474</v>
      </c>
      <c r="AF111" s="20">
        <v>24023.26</v>
      </c>
      <c r="AG111" s="20">
        <v>14143.767970000001</v>
      </c>
      <c r="AH111" s="23">
        <f>AG111/AF111*100</f>
        <v>58.875306557061791</v>
      </c>
      <c r="AI111" s="20">
        <v>131.322</v>
      </c>
      <c r="AJ111" s="20">
        <v>64</v>
      </c>
      <c r="AK111" s="23">
        <f>AJ111/AI111*100</f>
        <v>48.735170040054214</v>
      </c>
      <c r="AL111" s="20"/>
      <c r="AM111" s="20"/>
      <c r="AN111" s="23"/>
      <c r="AO111" s="20">
        <v>417</v>
      </c>
      <c r="AP111" s="20">
        <v>157.76641000000001</v>
      </c>
      <c r="AQ111" s="23">
        <f>AP111/AO111*100</f>
        <v>37.833671462829734</v>
      </c>
      <c r="AR111" s="20">
        <v>3</v>
      </c>
      <c r="AS111" s="20"/>
      <c r="AT111" s="23">
        <f t="shared" ref="AT111" si="331">AS111/AR111*100</f>
        <v>0</v>
      </c>
      <c r="AU111" s="20">
        <v>289.10000000000002</v>
      </c>
      <c r="AV111" s="20">
        <v>289.10000000000002</v>
      </c>
      <c r="AW111" s="23">
        <f t="shared" ref="AW111" si="332">AV111/AU111*100</f>
        <v>100</v>
      </c>
      <c r="AX111" s="20">
        <v>350</v>
      </c>
      <c r="AY111" s="20">
        <v>9.6430399999999992</v>
      </c>
      <c r="AZ111" s="23">
        <f t="shared" ref="AZ111" si="333">AY111/AX111*100</f>
        <v>2.7551542857142857</v>
      </c>
      <c r="BA111" s="20">
        <v>27</v>
      </c>
      <c r="BB111" s="20">
        <v>0</v>
      </c>
      <c r="BC111" s="23">
        <f>BB111/BA111*100</f>
        <v>0</v>
      </c>
      <c r="BD111" s="20"/>
      <c r="BE111" s="20"/>
      <c r="BF111" s="23"/>
      <c r="BG111" s="20">
        <v>346.7</v>
      </c>
      <c r="BH111" s="20">
        <v>63.070999999999998</v>
      </c>
      <c r="BI111" s="23">
        <f>BH111/BG111*100</f>
        <v>18.191808479953849</v>
      </c>
      <c r="BJ111" s="20"/>
      <c r="BK111" s="20"/>
      <c r="BL111" s="23"/>
      <c r="BM111" s="20">
        <v>7080</v>
      </c>
      <c r="BN111" s="20">
        <v>3261.3147100000001</v>
      </c>
      <c r="BO111" s="23">
        <f>BN111/BM111*100</f>
        <v>46.06376709039548</v>
      </c>
      <c r="BP111" s="20"/>
      <c r="BQ111" s="20"/>
      <c r="BR111" s="23"/>
      <c r="BS111" s="20"/>
      <c r="BT111" s="20"/>
      <c r="BU111" s="23"/>
      <c r="BV111" s="20"/>
      <c r="BW111" s="20"/>
      <c r="BX111" s="23"/>
      <c r="BY111" s="20">
        <f>CB111+CE111</f>
        <v>769.46665999999993</v>
      </c>
      <c r="BZ111" s="20">
        <f>CC111+CF111</f>
        <v>769.46665999999993</v>
      </c>
      <c r="CA111" s="23">
        <f t="shared" ref="CA111" si="334">BZ111/BY111*100</f>
        <v>100</v>
      </c>
      <c r="CB111" s="20">
        <v>761.77198999999996</v>
      </c>
      <c r="CC111" s="20">
        <v>761.77198999999996</v>
      </c>
      <c r="CD111" s="23">
        <f t="shared" ref="CD111" si="335">CC111/CB111*100</f>
        <v>100</v>
      </c>
      <c r="CE111" s="20">
        <v>7.6946700000000003</v>
      </c>
      <c r="CF111" s="20">
        <v>7.6946700000000003</v>
      </c>
      <c r="CG111" s="23">
        <f t="shared" ref="CG111" si="336">CF111/CE111*100</f>
        <v>100</v>
      </c>
      <c r="CH111" s="20">
        <v>4.01</v>
      </c>
      <c r="CI111" s="20">
        <v>0</v>
      </c>
      <c r="CJ111" s="23">
        <f>CI111/CH111*100</f>
        <v>0</v>
      </c>
      <c r="CK111" s="20">
        <v>7733.9</v>
      </c>
      <c r="CL111" s="20">
        <v>4991.9753199999996</v>
      </c>
      <c r="CM111" s="23">
        <f t="shared" si="326"/>
        <v>64.546675286724678</v>
      </c>
      <c r="CN111" s="20"/>
      <c r="CO111" s="20"/>
      <c r="CP111" s="23"/>
    </row>
    <row r="112" spans="1:94" s="61" customFormat="1" ht="15.75" customHeight="1">
      <c r="A112" s="22" t="s">
        <v>192</v>
      </c>
      <c r="B112" s="22">
        <f>B113+B114+B115+B116</f>
        <v>792.4</v>
      </c>
      <c r="C112" s="22">
        <f>C113+C114+C115+C116</f>
        <v>257.60995000000003</v>
      </c>
      <c r="D112" s="22">
        <f t="shared" si="262"/>
        <v>32.510089601211511</v>
      </c>
      <c r="E112" s="22">
        <f>E113+E114+E115+E116</f>
        <v>0</v>
      </c>
      <c r="F112" s="22">
        <f>F113+F114+F115+F116</f>
        <v>0</v>
      </c>
      <c r="G112" s="24"/>
      <c r="H112" s="22">
        <f t="shared" ref="H112:I112" si="337">H113+H114+H115+H116</f>
        <v>0</v>
      </c>
      <c r="I112" s="22">
        <f t="shared" si="337"/>
        <v>0</v>
      </c>
      <c r="J112" s="24"/>
      <c r="K112" s="22">
        <f>K113+K114+K115+K116</f>
        <v>792.4</v>
      </c>
      <c r="L112" s="22">
        <f t="shared" ref="K112:L112" si="338">L113+L114+L115+L116</f>
        <v>257.60995000000003</v>
      </c>
      <c r="M112" s="24">
        <f>L112/K112*100</f>
        <v>32.510089601211511</v>
      </c>
      <c r="N112" s="22">
        <f t="shared" ref="N112:O112" si="339">N113+N114+N115+N116</f>
        <v>0</v>
      </c>
      <c r="O112" s="22">
        <f t="shared" si="339"/>
        <v>0</v>
      </c>
      <c r="P112" s="24"/>
      <c r="Q112" s="22">
        <f t="shared" ref="Q112:R112" si="340">Q113+Q114+Q115+Q116</f>
        <v>0</v>
      </c>
      <c r="R112" s="22">
        <f t="shared" si="340"/>
        <v>0</v>
      </c>
      <c r="S112" s="24"/>
      <c r="T112" s="22">
        <f t="shared" ref="T112:U112" si="341">T113+T114+T115+T116</f>
        <v>0</v>
      </c>
      <c r="U112" s="22">
        <f t="shared" si="341"/>
        <v>0</v>
      </c>
      <c r="V112" s="24"/>
      <c r="W112" s="22">
        <f t="shared" ref="W112:X112" si="342">W113+W114+W115+W116</f>
        <v>0</v>
      </c>
      <c r="X112" s="22">
        <f t="shared" si="342"/>
        <v>0</v>
      </c>
      <c r="Y112" s="22"/>
      <c r="Z112" s="22">
        <f t="shared" ref="Z112:AA112" si="343">Z113+Z114+Z115+Z116</f>
        <v>0</v>
      </c>
      <c r="AA112" s="22">
        <f t="shared" si="343"/>
        <v>0</v>
      </c>
      <c r="AB112" s="22"/>
      <c r="AC112" s="22">
        <f t="shared" ref="AC112:AD112" si="344">AC113+AC114+AC115+AC116</f>
        <v>0</v>
      </c>
      <c r="AD112" s="22">
        <f t="shared" si="344"/>
        <v>0</v>
      </c>
      <c r="AE112" s="22"/>
      <c r="AF112" s="22">
        <f t="shared" ref="AF112:AG112" si="345">AF113+AF114+AF115+AF116</f>
        <v>0</v>
      </c>
      <c r="AG112" s="22">
        <f t="shared" si="345"/>
        <v>0</v>
      </c>
      <c r="AH112" s="24"/>
      <c r="AI112" s="22">
        <f t="shared" ref="AI112:AJ112" si="346">AI113+AI114+AI115+AI116</f>
        <v>0</v>
      </c>
      <c r="AJ112" s="22">
        <f t="shared" si="346"/>
        <v>0</v>
      </c>
      <c r="AK112" s="24"/>
      <c r="AL112" s="22">
        <f t="shared" ref="AL112:AM112" si="347">AL113+AL114+AL115+AL116</f>
        <v>0</v>
      </c>
      <c r="AM112" s="22">
        <f t="shared" si="347"/>
        <v>0</v>
      </c>
      <c r="AN112" s="24"/>
      <c r="AO112" s="22">
        <f t="shared" ref="AO112:AP112" si="348">AO113+AO114+AO115+AO116</f>
        <v>0</v>
      </c>
      <c r="AP112" s="22">
        <f t="shared" si="348"/>
        <v>0</v>
      </c>
      <c r="AQ112" s="24"/>
      <c r="AR112" s="22">
        <f t="shared" ref="AR112:AS112" si="349">AR113+AR114+AR115+AR116</f>
        <v>0</v>
      </c>
      <c r="AS112" s="22">
        <f t="shared" si="349"/>
        <v>0</v>
      </c>
      <c r="AT112" s="24"/>
      <c r="AU112" s="22">
        <f t="shared" ref="AU112:AV112" si="350">AU113+AU114+AU115+AU116</f>
        <v>0</v>
      </c>
      <c r="AV112" s="22">
        <f t="shared" si="350"/>
        <v>0</v>
      </c>
      <c r="AW112" s="24"/>
      <c r="AX112" s="22">
        <f t="shared" ref="AX112:AY112" si="351">AX113+AX114+AX115+AX116</f>
        <v>0</v>
      </c>
      <c r="AY112" s="22">
        <f t="shared" si="351"/>
        <v>0</v>
      </c>
      <c r="AZ112" s="24"/>
      <c r="BA112" s="22">
        <f t="shared" ref="BA112:BB112" si="352">BA113+BA114+BA115+BA116</f>
        <v>0</v>
      </c>
      <c r="BB112" s="22">
        <f t="shared" si="352"/>
        <v>0</v>
      </c>
      <c r="BC112" s="24"/>
      <c r="BD112" s="22">
        <f t="shared" ref="BD112:BE112" si="353">BD113+BD114+BD115+BD116</f>
        <v>0</v>
      </c>
      <c r="BE112" s="22">
        <f t="shared" si="353"/>
        <v>0</v>
      </c>
      <c r="BF112" s="23"/>
      <c r="BG112" s="22">
        <f t="shared" ref="BG112:BH112" si="354">BG113+BG114+BG115+BG116</f>
        <v>0</v>
      </c>
      <c r="BH112" s="22">
        <f t="shared" si="354"/>
        <v>0</v>
      </c>
      <c r="BI112" s="24"/>
      <c r="BJ112" s="22">
        <f t="shared" ref="BJ112:BK112" si="355">BJ113+BJ114+BJ115+BJ116</f>
        <v>0</v>
      </c>
      <c r="BK112" s="22">
        <f t="shared" si="355"/>
        <v>0</v>
      </c>
      <c r="BL112" s="23"/>
      <c r="BM112" s="22">
        <f t="shared" ref="BM112:BN112" si="356">BM113+BM114+BM115+BM116</f>
        <v>0</v>
      </c>
      <c r="BN112" s="22">
        <f t="shared" si="356"/>
        <v>0</v>
      </c>
      <c r="BO112" s="24"/>
      <c r="BP112" s="22">
        <f t="shared" ref="BP112:BQ112" si="357">BP113+BP114+BP115+BP116</f>
        <v>0</v>
      </c>
      <c r="BQ112" s="22">
        <f t="shared" si="357"/>
        <v>0</v>
      </c>
      <c r="BR112" s="24"/>
      <c r="BS112" s="22">
        <f t="shared" ref="BS112:BT112" si="358">BS113+BS114+BS115+BS116</f>
        <v>0</v>
      </c>
      <c r="BT112" s="22">
        <f t="shared" si="358"/>
        <v>0</v>
      </c>
      <c r="BU112" s="23"/>
      <c r="BV112" s="22">
        <f t="shared" ref="BV112:BW112" si="359">BV113+BV114+BV115+BV116</f>
        <v>0</v>
      </c>
      <c r="BW112" s="22">
        <f t="shared" si="359"/>
        <v>0</v>
      </c>
      <c r="BX112" s="23"/>
      <c r="BY112" s="22">
        <f t="shared" ref="BY112:BZ112" si="360">BY113+BY114+BY115+BY116</f>
        <v>0</v>
      </c>
      <c r="BZ112" s="22">
        <f t="shared" si="360"/>
        <v>0</v>
      </c>
      <c r="CA112" s="24"/>
      <c r="CB112" s="22">
        <f t="shared" ref="CB112:CC112" si="361">CB113+CB114+CB115+CB116</f>
        <v>0</v>
      </c>
      <c r="CC112" s="22">
        <f t="shared" si="361"/>
        <v>0</v>
      </c>
      <c r="CD112" s="23"/>
      <c r="CE112" s="22">
        <f t="shared" ref="CE112:CF112" si="362">CE113+CE114+CE115+CE116</f>
        <v>0</v>
      </c>
      <c r="CF112" s="22">
        <f t="shared" si="362"/>
        <v>0</v>
      </c>
      <c r="CG112" s="23"/>
      <c r="CH112" s="22">
        <f t="shared" ref="CH112:CI112" si="363">CH113+CH114+CH115+CH116</f>
        <v>0</v>
      </c>
      <c r="CI112" s="22">
        <f t="shared" si="363"/>
        <v>0</v>
      </c>
      <c r="CJ112" s="24"/>
      <c r="CK112" s="22">
        <f t="shared" ref="CK112:CL112" si="364">CK113+CK114+CK115+CK116</f>
        <v>0</v>
      </c>
      <c r="CL112" s="22">
        <f t="shared" si="364"/>
        <v>0</v>
      </c>
      <c r="CM112" s="23"/>
      <c r="CN112" s="22">
        <f t="shared" ref="CN112:CO112" si="365">CN113+CN114+CN115+CN116</f>
        <v>0</v>
      </c>
      <c r="CO112" s="22">
        <f t="shared" si="365"/>
        <v>0</v>
      </c>
      <c r="CP112" s="24"/>
    </row>
    <row r="113" spans="1:135" s="43" customFormat="1" ht="15.75" customHeight="1">
      <c r="A113" s="20" t="s">
        <v>111</v>
      </c>
      <c r="B113" s="20">
        <f t="shared" ref="B113:B116" si="366">E113+H113+K113+N113+Q113+T113+W113+Z113+AC113+AF113+AI113+AL113+AO113+AR113+AU113+AX113+BA113+BD113+BG113+BJ113+BM113+BP113+BS113+BV113+BY113+CH113+CK113+CN113</f>
        <v>111.4</v>
      </c>
      <c r="C113" s="20">
        <f t="shared" ref="C113:C116" si="367">F113+I113+L113+O113+R113+U113+X113+AA113+AD113+AG113+AJ113+AM113+AP113+AS113+AV113+AY113+BB113+BE113+BH113+BK113+BN113+BQ113+BT113+BW113+BZ113+CI113+CL113+CO113</f>
        <v>4.7602200000000003</v>
      </c>
      <c r="D113" s="20">
        <f t="shared" si="262"/>
        <v>4.2730879712746859</v>
      </c>
      <c r="E113" s="20"/>
      <c r="F113" s="20"/>
      <c r="G113" s="23"/>
      <c r="H113" s="20"/>
      <c r="I113" s="20"/>
      <c r="J113" s="23"/>
      <c r="K113" s="20">
        <v>111.4</v>
      </c>
      <c r="L113" s="20">
        <v>4.7602200000000003</v>
      </c>
      <c r="M113" s="23">
        <f>L113/K113*100</f>
        <v>4.2730879712746859</v>
      </c>
      <c r="N113" s="20"/>
      <c r="O113" s="20"/>
      <c r="P113" s="23"/>
      <c r="Q113" s="20"/>
      <c r="R113" s="20"/>
      <c r="S113" s="23"/>
      <c r="T113" s="20"/>
      <c r="U113" s="20"/>
      <c r="V113" s="23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3"/>
      <c r="AI113" s="20"/>
      <c r="AJ113" s="20"/>
      <c r="AK113" s="23"/>
      <c r="AL113" s="20"/>
      <c r="AM113" s="20"/>
      <c r="AN113" s="23"/>
      <c r="AO113" s="20"/>
      <c r="AP113" s="20"/>
      <c r="AQ113" s="23"/>
      <c r="AR113" s="20"/>
      <c r="AS113" s="20"/>
      <c r="AT113" s="23"/>
      <c r="AU113" s="20"/>
      <c r="AV113" s="20"/>
      <c r="AW113" s="23"/>
      <c r="AX113" s="20"/>
      <c r="AY113" s="20"/>
      <c r="AZ113" s="23"/>
      <c r="BA113" s="20"/>
      <c r="BB113" s="20"/>
      <c r="BC113" s="23"/>
      <c r="BD113" s="20"/>
      <c r="BE113" s="20"/>
      <c r="BF113" s="23"/>
      <c r="BG113" s="20"/>
      <c r="BH113" s="20"/>
      <c r="BI113" s="23"/>
      <c r="BJ113" s="20"/>
      <c r="BK113" s="20"/>
      <c r="BL113" s="23"/>
      <c r="BM113" s="20"/>
      <c r="BN113" s="20"/>
      <c r="BO113" s="23"/>
      <c r="BP113" s="20"/>
      <c r="BQ113" s="20"/>
      <c r="BR113" s="23"/>
      <c r="BS113" s="20"/>
      <c r="BT113" s="20"/>
      <c r="BU113" s="23"/>
      <c r="BV113" s="20"/>
      <c r="BW113" s="20"/>
      <c r="BX113" s="23"/>
      <c r="BY113" s="20"/>
      <c r="BZ113" s="20"/>
      <c r="CA113" s="23"/>
      <c r="CB113" s="20"/>
      <c r="CC113" s="20"/>
      <c r="CD113" s="23"/>
      <c r="CE113" s="20"/>
      <c r="CF113" s="20"/>
      <c r="CG113" s="23"/>
      <c r="CH113" s="20"/>
      <c r="CI113" s="20"/>
      <c r="CJ113" s="23"/>
      <c r="CK113" s="20"/>
      <c r="CL113" s="20"/>
      <c r="CM113" s="23"/>
      <c r="CN113" s="20"/>
      <c r="CO113" s="20"/>
      <c r="CP113" s="23"/>
    </row>
    <row r="114" spans="1:135" s="43" customFormat="1" ht="15.75" customHeight="1">
      <c r="A114" s="20" t="s">
        <v>113</v>
      </c>
      <c r="B114" s="20">
        <f t="shared" si="366"/>
        <v>227</v>
      </c>
      <c r="C114" s="20">
        <f t="shared" si="367"/>
        <v>110.31716</v>
      </c>
      <c r="D114" s="20">
        <f t="shared" si="262"/>
        <v>48.597867841409695</v>
      </c>
      <c r="E114" s="20"/>
      <c r="F114" s="20"/>
      <c r="G114" s="23"/>
      <c r="H114" s="20"/>
      <c r="I114" s="20"/>
      <c r="J114" s="23"/>
      <c r="K114" s="20">
        <v>227</v>
      </c>
      <c r="L114" s="20">
        <v>110.31716</v>
      </c>
      <c r="M114" s="23">
        <f t="shared" ref="M114:M116" si="368">L114/K114*100</f>
        <v>48.597867841409695</v>
      </c>
      <c r="N114" s="20"/>
      <c r="O114" s="20"/>
      <c r="P114" s="23"/>
      <c r="Q114" s="20"/>
      <c r="R114" s="20"/>
      <c r="S114" s="23"/>
      <c r="T114" s="20"/>
      <c r="U114" s="20"/>
      <c r="V114" s="23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3"/>
      <c r="AI114" s="20"/>
      <c r="AJ114" s="20"/>
      <c r="AK114" s="23"/>
      <c r="AL114" s="20"/>
      <c r="AM114" s="20"/>
      <c r="AN114" s="23"/>
      <c r="AO114" s="20"/>
      <c r="AP114" s="20"/>
      <c r="AQ114" s="23"/>
      <c r="AR114" s="20"/>
      <c r="AS114" s="20"/>
      <c r="AT114" s="23"/>
      <c r="AU114" s="20"/>
      <c r="AV114" s="20"/>
      <c r="AW114" s="23"/>
      <c r="AX114" s="20"/>
      <c r="AY114" s="20"/>
      <c r="AZ114" s="23"/>
      <c r="BA114" s="20"/>
      <c r="BB114" s="20"/>
      <c r="BC114" s="23"/>
      <c r="BD114" s="20"/>
      <c r="BE114" s="20"/>
      <c r="BF114" s="23"/>
      <c r="BG114" s="20"/>
      <c r="BH114" s="20"/>
      <c r="BI114" s="23"/>
      <c r="BJ114" s="20"/>
      <c r="BK114" s="20"/>
      <c r="BL114" s="23"/>
      <c r="BM114" s="20"/>
      <c r="BN114" s="20"/>
      <c r="BO114" s="23"/>
      <c r="BP114" s="20"/>
      <c r="BQ114" s="20"/>
      <c r="BR114" s="23"/>
      <c r="BS114" s="20"/>
      <c r="BT114" s="20"/>
      <c r="BU114" s="23"/>
      <c r="BV114" s="20"/>
      <c r="BW114" s="20"/>
      <c r="BX114" s="23"/>
      <c r="BY114" s="20"/>
      <c r="BZ114" s="20"/>
      <c r="CA114" s="23"/>
      <c r="CB114" s="20"/>
      <c r="CC114" s="20"/>
      <c r="CD114" s="23"/>
      <c r="CE114" s="20"/>
      <c r="CF114" s="20"/>
      <c r="CG114" s="23"/>
      <c r="CH114" s="20"/>
      <c r="CI114" s="20"/>
      <c r="CJ114" s="23"/>
      <c r="CK114" s="20"/>
      <c r="CL114" s="20"/>
      <c r="CM114" s="23"/>
      <c r="CN114" s="20"/>
      <c r="CO114" s="20"/>
      <c r="CP114" s="23"/>
    </row>
    <row r="115" spans="1:135" s="43" customFormat="1" ht="15.75" customHeight="1">
      <c r="A115" s="20" t="s">
        <v>118</v>
      </c>
      <c r="B115" s="20">
        <f t="shared" si="366"/>
        <v>227</v>
      </c>
      <c r="C115" s="20">
        <f t="shared" si="367"/>
        <v>102.44177000000001</v>
      </c>
      <c r="D115" s="20">
        <f t="shared" si="262"/>
        <v>45.128533039647579</v>
      </c>
      <c r="E115" s="20"/>
      <c r="F115" s="20"/>
      <c r="G115" s="23"/>
      <c r="H115" s="20"/>
      <c r="I115" s="20"/>
      <c r="J115" s="23"/>
      <c r="K115" s="20">
        <v>227</v>
      </c>
      <c r="L115" s="20">
        <v>102.44177000000001</v>
      </c>
      <c r="M115" s="23">
        <f t="shared" si="368"/>
        <v>45.128533039647579</v>
      </c>
      <c r="N115" s="20"/>
      <c r="O115" s="20"/>
      <c r="P115" s="23"/>
      <c r="Q115" s="20"/>
      <c r="R115" s="20"/>
      <c r="S115" s="23"/>
      <c r="T115" s="20"/>
      <c r="U115" s="20"/>
      <c r="V115" s="23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3"/>
      <c r="AI115" s="20"/>
      <c r="AJ115" s="20"/>
      <c r="AK115" s="23"/>
      <c r="AL115" s="20"/>
      <c r="AM115" s="20"/>
      <c r="AN115" s="23"/>
      <c r="AO115" s="20"/>
      <c r="AP115" s="20"/>
      <c r="AQ115" s="23"/>
      <c r="AR115" s="20"/>
      <c r="AS115" s="20"/>
      <c r="AT115" s="23"/>
      <c r="AU115" s="20"/>
      <c r="AV115" s="20"/>
      <c r="AW115" s="23"/>
      <c r="AX115" s="20"/>
      <c r="AY115" s="20"/>
      <c r="AZ115" s="23"/>
      <c r="BA115" s="20"/>
      <c r="BB115" s="20"/>
      <c r="BC115" s="23"/>
      <c r="BD115" s="20"/>
      <c r="BE115" s="20"/>
      <c r="BF115" s="23"/>
      <c r="BG115" s="20"/>
      <c r="BH115" s="20"/>
      <c r="BI115" s="23"/>
      <c r="BJ115" s="20"/>
      <c r="BK115" s="20"/>
      <c r="BL115" s="23"/>
      <c r="BM115" s="20"/>
      <c r="BN115" s="20"/>
      <c r="BO115" s="23"/>
      <c r="BP115" s="20"/>
      <c r="BQ115" s="20"/>
      <c r="BR115" s="23"/>
      <c r="BS115" s="20"/>
      <c r="BT115" s="20"/>
      <c r="BU115" s="23"/>
      <c r="BV115" s="20"/>
      <c r="BW115" s="20"/>
      <c r="BX115" s="23"/>
      <c r="BY115" s="20"/>
      <c r="BZ115" s="20"/>
      <c r="CA115" s="23"/>
      <c r="CB115" s="20"/>
      <c r="CC115" s="20"/>
      <c r="CD115" s="23"/>
      <c r="CE115" s="20"/>
      <c r="CF115" s="20"/>
      <c r="CG115" s="23"/>
      <c r="CH115" s="20"/>
      <c r="CI115" s="20"/>
      <c r="CJ115" s="23"/>
      <c r="CK115" s="20"/>
      <c r="CL115" s="20"/>
      <c r="CM115" s="23"/>
      <c r="CN115" s="20"/>
      <c r="CO115" s="20"/>
      <c r="CP115" s="23"/>
    </row>
    <row r="116" spans="1:135" s="43" customFormat="1" ht="15.75" customHeight="1">
      <c r="A116" s="20" t="s">
        <v>120</v>
      </c>
      <c r="B116" s="20">
        <f t="shared" si="366"/>
        <v>227</v>
      </c>
      <c r="C116" s="20">
        <f t="shared" si="367"/>
        <v>40.090800000000002</v>
      </c>
      <c r="D116" s="20">
        <f t="shared" si="262"/>
        <v>17.66114537444934</v>
      </c>
      <c r="E116" s="20"/>
      <c r="F116" s="20"/>
      <c r="G116" s="23"/>
      <c r="H116" s="20"/>
      <c r="I116" s="20"/>
      <c r="J116" s="23"/>
      <c r="K116" s="20">
        <v>227</v>
      </c>
      <c r="L116" s="20">
        <v>40.090800000000002</v>
      </c>
      <c r="M116" s="23">
        <f t="shared" si="368"/>
        <v>17.66114537444934</v>
      </c>
      <c r="N116" s="20"/>
      <c r="O116" s="20"/>
      <c r="P116" s="23"/>
      <c r="Q116" s="20"/>
      <c r="R116" s="20"/>
      <c r="S116" s="23"/>
      <c r="T116" s="20"/>
      <c r="U116" s="20"/>
      <c r="V116" s="23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3"/>
      <c r="AI116" s="20"/>
      <c r="AJ116" s="20"/>
      <c r="AK116" s="23"/>
      <c r="AL116" s="20"/>
      <c r="AM116" s="20"/>
      <c r="AN116" s="23"/>
      <c r="AO116" s="20"/>
      <c r="AP116" s="20"/>
      <c r="AQ116" s="23"/>
      <c r="AR116" s="20"/>
      <c r="AS116" s="20"/>
      <c r="AT116" s="23"/>
      <c r="AU116" s="20"/>
      <c r="AV116" s="20"/>
      <c r="AW116" s="23"/>
      <c r="AX116" s="20"/>
      <c r="AY116" s="20"/>
      <c r="AZ116" s="23"/>
      <c r="BA116" s="20"/>
      <c r="BB116" s="20"/>
      <c r="BC116" s="23"/>
      <c r="BD116" s="20"/>
      <c r="BE116" s="20"/>
      <c r="BF116" s="23"/>
      <c r="BG116" s="20"/>
      <c r="BH116" s="20"/>
      <c r="BI116" s="23"/>
      <c r="BJ116" s="20"/>
      <c r="BK116" s="20"/>
      <c r="BL116" s="23"/>
      <c r="BM116" s="20"/>
      <c r="BN116" s="20"/>
      <c r="BO116" s="23"/>
      <c r="BP116" s="20"/>
      <c r="BQ116" s="20"/>
      <c r="BR116" s="23"/>
      <c r="BS116" s="20"/>
      <c r="BT116" s="20"/>
      <c r="BU116" s="23"/>
      <c r="BV116" s="20"/>
      <c r="BW116" s="20"/>
      <c r="BX116" s="23"/>
      <c r="BY116" s="20"/>
      <c r="BZ116" s="20"/>
      <c r="CA116" s="23"/>
      <c r="CB116" s="20"/>
      <c r="CC116" s="20"/>
      <c r="CD116" s="23"/>
      <c r="CE116" s="20"/>
      <c r="CF116" s="20"/>
      <c r="CG116" s="23"/>
      <c r="CH116" s="20"/>
      <c r="CI116" s="20"/>
      <c r="CJ116" s="23"/>
      <c r="CK116" s="20"/>
      <c r="CL116" s="20"/>
      <c r="CM116" s="23"/>
      <c r="CN116" s="20"/>
      <c r="CO116" s="20"/>
      <c r="CP116" s="23"/>
    </row>
    <row r="117" spans="1:135" s="61" customFormat="1" ht="15.75" customHeight="1">
      <c r="A117" s="22" t="s">
        <v>168</v>
      </c>
      <c r="B117" s="22">
        <f>B118+B119</f>
        <v>184865.81852</v>
      </c>
      <c r="C117" s="22">
        <f t="shared" ref="C117:BK117" si="369">C118+C119</f>
        <v>121200.47503</v>
      </c>
      <c r="D117" s="22">
        <f t="shared" ref="D117:D164" si="370">C117/B117*100</f>
        <v>65.561322260820077</v>
      </c>
      <c r="E117" s="22">
        <f t="shared" si="369"/>
        <v>1126</v>
      </c>
      <c r="F117" s="22">
        <f t="shared" si="369"/>
        <v>617.75419999999997</v>
      </c>
      <c r="G117" s="24">
        <f t="shared" ref="G117" si="371">F117/E117*100</f>
        <v>54.862717584369449</v>
      </c>
      <c r="H117" s="22">
        <f t="shared" si="369"/>
        <v>26.8</v>
      </c>
      <c r="I117" s="22">
        <f t="shared" si="369"/>
        <v>26.8</v>
      </c>
      <c r="J117" s="24">
        <f t="shared" ref="J117:J118" si="372">I117/H117*100</f>
        <v>100</v>
      </c>
      <c r="K117" s="22">
        <f t="shared" si="369"/>
        <v>565.4</v>
      </c>
      <c r="L117" s="22">
        <f t="shared" si="369"/>
        <v>226.80014999999997</v>
      </c>
      <c r="M117" s="24">
        <f t="shared" ref="M117" si="373">L117/K117*100</f>
        <v>40.113220728687651</v>
      </c>
      <c r="N117" s="22">
        <f t="shared" si="369"/>
        <v>79239.399999999994</v>
      </c>
      <c r="O117" s="22">
        <f t="shared" si="369"/>
        <v>52342.9</v>
      </c>
      <c r="P117" s="24">
        <f t="shared" ref="P117" si="374">O117/N117*100</f>
        <v>66.056658682423148</v>
      </c>
      <c r="Q117" s="22">
        <f t="shared" si="369"/>
        <v>31126.2</v>
      </c>
      <c r="R117" s="22">
        <f t="shared" si="369"/>
        <v>18213.400000000001</v>
      </c>
      <c r="S117" s="24">
        <f t="shared" ref="S117" si="375">R117/Q117*100</f>
        <v>58.514691803046958</v>
      </c>
      <c r="T117" s="22">
        <f t="shared" si="369"/>
        <v>5.0999999999999996</v>
      </c>
      <c r="U117" s="22">
        <f t="shared" si="369"/>
        <v>0</v>
      </c>
      <c r="V117" s="24">
        <f t="shared" ref="V117" si="376">U117/T117*100</f>
        <v>0</v>
      </c>
      <c r="W117" s="22">
        <f t="shared" si="369"/>
        <v>133.9</v>
      </c>
      <c r="X117" s="22">
        <f t="shared" si="369"/>
        <v>68.84</v>
      </c>
      <c r="Y117" s="22">
        <f t="shared" ref="Y117" si="377">X117/W117*100</f>
        <v>51.411501120238988</v>
      </c>
      <c r="Z117" s="22">
        <f t="shared" si="369"/>
        <v>14400.5</v>
      </c>
      <c r="AA117" s="22">
        <f t="shared" si="369"/>
        <v>9447.1</v>
      </c>
      <c r="AB117" s="22">
        <f t="shared" ref="AB117" si="378">AA117/Z117*100</f>
        <v>65.602583243637383</v>
      </c>
      <c r="AC117" s="22">
        <f t="shared" si="369"/>
        <v>3587</v>
      </c>
      <c r="AD117" s="22">
        <f t="shared" si="369"/>
        <v>2368</v>
      </c>
      <c r="AE117" s="22">
        <f t="shared" ref="AE117" si="379">AD117/AC117*100</f>
        <v>66.016169500975735</v>
      </c>
      <c r="AF117" s="22">
        <f t="shared" si="369"/>
        <v>35546.25</v>
      </c>
      <c r="AG117" s="22">
        <f t="shared" si="369"/>
        <v>25660.01253</v>
      </c>
      <c r="AH117" s="24">
        <f t="shared" ref="AH117" si="380">AG117/AF117*100</f>
        <v>72.187678109505228</v>
      </c>
      <c r="AI117" s="22">
        <f t="shared" si="369"/>
        <v>100.8</v>
      </c>
      <c r="AJ117" s="22">
        <f t="shared" si="369"/>
        <v>70.400000000000006</v>
      </c>
      <c r="AK117" s="24">
        <f t="shared" ref="AK117" si="381">AJ117/AI117*100</f>
        <v>69.841269841269849</v>
      </c>
      <c r="AL117" s="22">
        <f t="shared" si="369"/>
        <v>0</v>
      </c>
      <c r="AM117" s="22">
        <f t="shared" si="369"/>
        <v>0</v>
      </c>
      <c r="AN117" s="24"/>
      <c r="AO117" s="22">
        <f t="shared" si="369"/>
        <v>426</v>
      </c>
      <c r="AP117" s="22">
        <f t="shared" si="369"/>
        <v>175.05950999999999</v>
      </c>
      <c r="AQ117" s="24">
        <f t="shared" ref="AQ117" si="382">AP117/AO117*100</f>
        <v>41.093781690140844</v>
      </c>
      <c r="AR117" s="22">
        <f t="shared" si="369"/>
        <v>3</v>
      </c>
      <c r="AS117" s="22">
        <f t="shared" si="369"/>
        <v>1.5</v>
      </c>
      <c r="AT117" s="24">
        <f t="shared" ref="AT117:AT118" si="383">AS117/AR117*100</f>
        <v>50</v>
      </c>
      <c r="AU117" s="22">
        <f t="shared" si="369"/>
        <v>251.4</v>
      </c>
      <c r="AV117" s="22">
        <f t="shared" si="369"/>
        <v>251.4</v>
      </c>
      <c r="AW117" s="24">
        <f t="shared" ref="AW117:AW118" si="384">AV117/AU117*100</f>
        <v>100</v>
      </c>
      <c r="AX117" s="22">
        <f t="shared" si="369"/>
        <v>392</v>
      </c>
      <c r="AY117" s="22">
        <f t="shared" si="369"/>
        <v>62.496310000000001</v>
      </c>
      <c r="AZ117" s="24">
        <f t="shared" ref="AZ117" si="385">AY117/AX117*100</f>
        <v>15.942936224489795</v>
      </c>
      <c r="BA117" s="22">
        <f t="shared" si="369"/>
        <v>24</v>
      </c>
      <c r="BB117" s="22">
        <f t="shared" si="369"/>
        <v>12</v>
      </c>
      <c r="BC117" s="24">
        <f t="shared" ref="BC117" si="386">BB117/BA117*100</f>
        <v>50</v>
      </c>
      <c r="BD117" s="22">
        <f t="shared" si="369"/>
        <v>0</v>
      </c>
      <c r="BE117" s="22">
        <f t="shared" si="369"/>
        <v>0</v>
      </c>
      <c r="BF117" s="23"/>
      <c r="BG117" s="22">
        <f t="shared" si="369"/>
        <v>300.7</v>
      </c>
      <c r="BH117" s="22">
        <f t="shared" si="369"/>
        <v>240.32900000000001</v>
      </c>
      <c r="BI117" s="24">
        <f t="shared" ref="BI117" si="387">BH117/BG117*100</f>
        <v>79.923179248420368</v>
      </c>
      <c r="BJ117" s="22">
        <f t="shared" si="369"/>
        <v>0</v>
      </c>
      <c r="BK117" s="22">
        <f t="shared" si="369"/>
        <v>0</v>
      </c>
      <c r="BL117" s="23"/>
      <c r="BM117" s="22">
        <f t="shared" ref="BM117:CF117" si="388">BM118+BM119</f>
        <v>9244.2000000000007</v>
      </c>
      <c r="BN117" s="22">
        <f t="shared" si="388"/>
        <v>5981.3</v>
      </c>
      <c r="BO117" s="24">
        <f t="shared" ref="BO117" si="389">BN117/BM117*100</f>
        <v>64.703273403864031</v>
      </c>
      <c r="BP117" s="22">
        <f t="shared" si="388"/>
        <v>0</v>
      </c>
      <c r="BQ117" s="22">
        <f t="shared" si="388"/>
        <v>0</v>
      </c>
      <c r="BR117" s="24"/>
      <c r="BS117" s="22">
        <f t="shared" si="388"/>
        <v>0</v>
      </c>
      <c r="BT117" s="22">
        <f t="shared" si="388"/>
        <v>0</v>
      </c>
      <c r="BU117" s="23"/>
      <c r="BV117" s="22">
        <f t="shared" si="388"/>
        <v>0</v>
      </c>
      <c r="BW117" s="22">
        <f t="shared" si="388"/>
        <v>0</v>
      </c>
      <c r="BX117" s="23"/>
      <c r="BY117" s="22">
        <f t="shared" si="388"/>
        <v>923.33333000000005</v>
      </c>
      <c r="BZ117" s="22">
        <f t="shared" si="388"/>
        <v>923.33333000000005</v>
      </c>
      <c r="CA117" s="24">
        <f t="shared" ref="CA117" si="390">BZ117/BY117*100</f>
        <v>100</v>
      </c>
      <c r="CB117" s="22">
        <f t="shared" si="388"/>
        <v>914.1</v>
      </c>
      <c r="CC117" s="22">
        <f t="shared" si="388"/>
        <v>914.1</v>
      </c>
      <c r="CD117" s="24">
        <f t="shared" ref="CD117" si="391">CC117/CB117*100</f>
        <v>100</v>
      </c>
      <c r="CE117" s="22">
        <f t="shared" si="388"/>
        <v>9.2333300000000005</v>
      </c>
      <c r="CF117" s="22">
        <f t="shared" si="388"/>
        <v>9.2333300000000005</v>
      </c>
      <c r="CG117" s="24">
        <f t="shared" ref="CG117:CG118" si="392">CF117/CE117*100</f>
        <v>100</v>
      </c>
      <c r="CH117" s="22">
        <f t="shared" ref="CH117:CI117" si="393">CH118+CH119</f>
        <v>32.72</v>
      </c>
      <c r="CI117" s="22">
        <f t="shared" si="393"/>
        <v>0</v>
      </c>
      <c r="CJ117" s="24">
        <f>CI117*CH117/100</f>
        <v>0</v>
      </c>
      <c r="CK117" s="22">
        <f t="shared" ref="CK117:CL117" si="394">CK118+CK119</f>
        <v>7265.2</v>
      </c>
      <c r="CL117" s="22">
        <f t="shared" si="394"/>
        <v>4511.05</v>
      </c>
      <c r="CM117" s="24">
        <f t="shared" ref="CM117:CM118" si="395">CL117/CK117*100</f>
        <v>62.09120189396026</v>
      </c>
      <c r="CN117" s="22">
        <f t="shared" ref="CN117:CO117" si="396">CN118+CN119</f>
        <v>145.91519</v>
      </c>
      <c r="CO117" s="22">
        <f t="shared" si="396"/>
        <v>0</v>
      </c>
      <c r="CP117" s="24">
        <f>CO117*CN117/100</f>
        <v>0</v>
      </c>
    </row>
    <row r="118" spans="1:135" s="43" customFormat="1" ht="15.75" customHeight="1">
      <c r="A118" s="20" t="s">
        <v>167</v>
      </c>
      <c r="B118" s="20">
        <f>E118+H118+K118+N118+Q118+T118+W118+Z118+AC118+AF118+AI118+AL118+AO118+AR118+AU118+AX118+BA118+BD118+BG118+BJ118+BM118+BP118+BS118+BV118+BY118+CH118+CK118+CN118</f>
        <v>184300.41852000001</v>
      </c>
      <c r="C118" s="20">
        <f>F118+I118+L118+O118+R118+U118+X118+AA118+AD118+AG118+AJ118+AM118+AP118+AS118+AV118+AY118+BB118+BE118+BH118+BK118+BN118+BQ118+BT118+BW118+BZ118+CI118+CL118+CO118</f>
        <v>120973.67488000001</v>
      </c>
      <c r="D118" s="20">
        <f t="shared" si="370"/>
        <v>65.639392385249579</v>
      </c>
      <c r="E118" s="20">
        <v>1126</v>
      </c>
      <c r="F118" s="20">
        <v>617.75419999999997</v>
      </c>
      <c r="G118" s="23">
        <f>F118/E118*100</f>
        <v>54.862717584369449</v>
      </c>
      <c r="H118" s="20">
        <v>26.8</v>
      </c>
      <c r="I118" s="20">
        <v>26.8</v>
      </c>
      <c r="J118" s="23">
        <f t="shared" si="372"/>
        <v>100</v>
      </c>
      <c r="K118" s="20"/>
      <c r="L118" s="20"/>
      <c r="M118" s="23"/>
      <c r="N118" s="20">
        <v>79239.399999999994</v>
      </c>
      <c r="O118" s="20">
        <v>52342.9</v>
      </c>
      <c r="P118" s="23">
        <f>O118/N118*100</f>
        <v>66.056658682423148</v>
      </c>
      <c r="Q118" s="20">
        <v>31126.2</v>
      </c>
      <c r="R118" s="20">
        <v>18213.400000000001</v>
      </c>
      <c r="S118" s="23">
        <f>R118/Q118*100</f>
        <v>58.514691803046958</v>
      </c>
      <c r="T118" s="20">
        <v>5.0999999999999996</v>
      </c>
      <c r="U118" s="20"/>
      <c r="V118" s="23">
        <f>U118/T118*100</f>
        <v>0</v>
      </c>
      <c r="W118" s="20">
        <v>133.9</v>
      </c>
      <c r="X118" s="20">
        <v>68.84</v>
      </c>
      <c r="Y118" s="20">
        <f>X118/W118*100</f>
        <v>51.411501120238988</v>
      </c>
      <c r="Z118" s="20">
        <v>14400.5</v>
      </c>
      <c r="AA118" s="20">
        <v>9447.1</v>
      </c>
      <c r="AB118" s="20">
        <f>AA118/Z118*100</f>
        <v>65.602583243637383</v>
      </c>
      <c r="AC118" s="20">
        <v>3587</v>
      </c>
      <c r="AD118" s="20">
        <v>2368</v>
      </c>
      <c r="AE118" s="20">
        <f>AD118/AC118*100</f>
        <v>66.016169500975735</v>
      </c>
      <c r="AF118" s="20">
        <v>35546.25</v>
      </c>
      <c r="AG118" s="20">
        <v>25660.01253</v>
      </c>
      <c r="AH118" s="20">
        <f>AG118/AF118*100</f>
        <v>72.187678109505228</v>
      </c>
      <c r="AI118" s="20">
        <v>100.8</v>
      </c>
      <c r="AJ118" s="20">
        <v>70.400000000000006</v>
      </c>
      <c r="AK118" s="20">
        <f>AJ118/AI118*100</f>
        <v>69.841269841269849</v>
      </c>
      <c r="AL118" s="20"/>
      <c r="AM118" s="20"/>
      <c r="AN118" s="23"/>
      <c r="AO118" s="20">
        <v>426</v>
      </c>
      <c r="AP118" s="20">
        <v>175.05950999999999</v>
      </c>
      <c r="AQ118" s="20">
        <f>AP118/AO118*100</f>
        <v>41.093781690140844</v>
      </c>
      <c r="AR118" s="20">
        <v>3</v>
      </c>
      <c r="AS118" s="20">
        <v>1.5</v>
      </c>
      <c r="AT118" s="23">
        <f t="shared" si="383"/>
        <v>50</v>
      </c>
      <c r="AU118" s="20">
        <v>251.4</v>
      </c>
      <c r="AV118" s="20">
        <v>251.4</v>
      </c>
      <c r="AW118" s="23">
        <f t="shared" si="384"/>
        <v>100</v>
      </c>
      <c r="AX118" s="20">
        <v>392</v>
      </c>
      <c r="AY118" s="20">
        <v>62.496310000000001</v>
      </c>
      <c r="AZ118" s="20">
        <f>AY118/AX118*100</f>
        <v>15.942936224489795</v>
      </c>
      <c r="BA118" s="20">
        <v>24</v>
      </c>
      <c r="BB118" s="20">
        <v>12</v>
      </c>
      <c r="BC118" s="20">
        <f>BB118/BA118*100</f>
        <v>50</v>
      </c>
      <c r="BD118" s="20"/>
      <c r="BE118" s="20"/>
      <c r="BF118" s="23"/>
      <c r="BG118" s="20">
        <v>300.7</v>
      </c>
      <c r="BH118" s="20">
        <v>240.32900000000001</v>
      </c>
      <c r="BI118" s="20">
        <f>BH118/BG118*100</f>
        <v>79.923179248420368</v>
      </c>
      <c r="BJ118" s="20"/>
      <c r="BK118" s="20"/>
      <c r="BL118" s="23"/>
      <c r="BM118" s="20">
        <v>9244.2000000000007</v>
      </c>
      <c r="BN118" s="20">
        <v>5981.3</v>
      </c>
      <c r="BO118" s="20">
        <f>BN118/BM118*100</f>
        <v>64.703273403864031</v>
      </c>
      <c r="BP118" s="20"/>
      <c r="BQ118" s="20"/>
      <c r="BR118" s="20"/>
      <c r="BS118" s="20"/>
      <c r="BT118" s="20"/>
      <c r="BU118" s="23"/>
      <c r="BV118" s="20"/>
      <c r="BW118" s="20"/>
      <c r="BX118" s="23"/>
      <c r="BY118" s="20">
        <f>CB118+CE118</f>
        <v>923.33333000000005</v>
      </c>
      <c r="BZ118" s="20">
        <f>CC118+CF118</f>
        <v>923.33333000000005</v>
      </c>
      <c r="CA118" s="20">
        <f>BZ118/BY118*100</f>
        <v>100</v>
      </c>
      <c r="CB118" s="20">
        <v>914.1</v>
      </c>
      <c r="CC118" s="20">
        <v>914.1</v>
      </c>
      <c r="CD118" s="20">
        <f>CC118/CB118*100</f>
        <v>100</v>
      </c>
      <c r="CE118" s="20">
        <v>9.2333300000000005</v>
      </c>
      <c r="CF118" s="20">
        <v>9.2333300000000005</v>
      </c>
      <c r="CG118" s="23">
        <f t="shared" si="392"/>
        <v>100</v>
      </c>
      <c r="CH118" s="20">
        <v>32.72</v>
      </c>
      <c r="CI118" s="20">
        <v>0</v>
      </c>
      <c r="CJ118" s="20">
        <f>CI118/CH118*100</f>
        <v>0</v>
      </c>
      <c r="CK118" s="20">
        <v>7265.2</v>
      </c>
      <c r="CL118" s="20">
        <v>4511.05</v>
      </c>
      <c r="CM118" s="23">
        <f t="shared" si="395"/>
        <v>62.09120189396026</v>
      </c>
      <c r="CN118" s="20">
        <v>145.91519</v>
      </c>
      <c r="CO118" s="20">
        <v>0</v>
      </c>
      <c r="CP118" s="20">
        <f>CO118/CN118*100</f>
        <v>0</v>
      </c>
    </row>
    <row r="119" spans="1:135" s="61" customFormat="1" ht="15.75" customHeight="1">
      <c r="A119" s="22" t="s">
        <v>192</v>
      </c>
      <c r="B119" s="22">
        <f>SUM(B120:B122)</f>
        <v>565.4</v>
      </c>
      <c r="C119" s="22">
        <f>SUM(C120:C122)</f>
        <v>226.80014999999997</v>
      </c>
      <c r="D119" s="22">
        <f t="shared" si="370"/>
        <v>40.113220728687651</v>
      </c>
      <c r="E119" s="22">
        <f t="shared" ref="E119:BK119" si="397">SUM(E120:E122)</f>
        <v>0</v>
      </c>
      <c r="F119" s="22">
        <f t="shared" si="397"/>
        <v>0</v>
      </c>
      <c r="G119" s="24"/>
      <c r="H119" s="22">
        <f t="shared" si="397"/>
        <v>0</v>
      </c>
      <c r="I119" s="22">
        <f t="shared" si="397"/>
        <v>0</v>
      </c>
      <c r="J119" s="24"/>
      <c r="K119" s="22">
        <f t="shared" si="397"/>
        <v>565.4</v>
      </c>
      <c r="L119" s="22">
        <f t="shared" si="397"/>
        <v>226.80014999999997</v>
      </c>
      <c r="M119" s="24">
        <f t="shared" ref="M119" si="398">L119/K119*100</f>
        <v>40.113220728687651</v>
      </c>
      <c r="N119" s="22">
        <f t="shared" si="397"/>
        <v>0</v>
      </c>
      <c r="O119" s="22">
        <f t="shared" si="397"/>
        <v>0</v>
      </c>
      <c r="P119" s="24"/>
      <c r="Q119" s="22">
        <f t="shared" si="397"/>
        <v>0</v>
      </c>
      <c r="R119" s="22">
        <f t="shared" si="397"/>
        <v>0</v>
      </c>
      <c r="S119" s="24"/>
      <c r="T119" s="22">
        <f t="shared" si="397"/>
        <v>0</v>
      </c>
      <c r="U119" s="22">
        <f t="shared" si="397"/>
        <v>0</v>
      </c>
      <c r="V119" s="24"/>
      <c r="W119" s="22">
        <f t="shared" si="397"/>
        <v>0</v>
      </c>
      <c r="X119" s="22">
        <f t="shared" si="397"/>
        <v>0</v>
      </c>
      <c r="Y119" s="22"/>
      <c r="Z119" s="22">
        <f t="shared" si="397"/>
        <v>0</v>
      </c>
      <c r="AA119" s="22">
        <f t="shared" si="397"/>
        <v>0</v>
      </c>
      <c r="AB119" s="22"/>
      <c r="AC119" s="22">
        <f t="shared" si="397"/>
        <v>0</v>
      </c>
      <c r="AD119" s="22">
        <f t="shared" si="397"/>
        <v>0</v>
      </c>
      <c r="AE119" s="22"/>
      <c r="AF119" s="22">
        <f t="shared" si="397"/>
        <v>0</v>
      </c>
      <c r="AG119" s="22">
        <f t="shared" si="397"/>
        <v>0</v>
      </c>
      <c r="AH119" s="24"/>
      <c r="AI119" s="22">
        <f t="shared" si="397"/>
        <v>0</v>
      </c>
      <c r="AJ119" s="22">
        <f t="shared" si="397"/>
        <v>0</v>
      </c>
      <c r="AK119" s="24"/>
      <c r="AL119" s="22">
        <f t="shared" si="397"/>
        <v>0</v>
      </c>
      <c r="AM119" s="22">
        <f t="shared" si="397"/>
        <v>0</v>
      </c>
      <c r="AN119" s="24"/>
      <c r="AO119" s="22">
        <f t="shared" si="397"/>
        <v>0</v>
      </c>
      <c r="AP119" s="22">
        <f t="shared" si="397"/>
        <v>0</v>
      </c>
      <c r="AQ119" s="24"/>
      <c r="AR119" s="22">
        <f t="shared" si="397"/>
        <v>0</v>
      </c>
      <c r="AS119" s="22">
        <f t="shared" si="397"/>
        <v>0</v>
      </c>
      <c r="AT119" s="24"/>
      <c r="AU119" s="22">
        <f t="shared" si="397"/>
        <v>0</v>
      </c>
      <c r="AV119" s="22">
        <f t="shared" si="397"/>
        <v>0</v>
      </c>
      <c r="AW119" s="24"/>
      <c r="AX119" s="22">
        <f t="shared" si="397"/>
        <v>0</v>
      </c>
      <c r="AY119" s="22">
        <f t="shared" si="397"/>
        <v>0</v>
      </c>
      <c r="AZ119" s="24"/>
      <c r="BA119" s="22">
        <f t="shared" si="397"/>
        <v>0</v>
      </c>
      <c r="BB119" s="22">
        <f t="shared" si="397"/>
        <v>0</v>
      </c>
      <c r="BC119" s="24"/>
      <c r="BD119" s="22">
        <f t="shared" si="397"/>
        <v>0</v>
      </c>
      <c r="BE119" s="22">
        <f t="shared" si="397"/>
        <v>0</v>
      </c>
      <c r="BF119" s="23"/>
      <c r="BG119" s="22">
        <f t="shared" si="397"/>
        <v>0</v>
      </c>
      <c r="BH119" s="22">
        <f t="shared" si="397"/>
        <v>0</v>
      </c>
      <c r="BI119" s="24"/>
      <c r="BJ119" s="22">
        <f t="shared" si="397"/>
        <v>0</v>
      </c>
      <c r="BK119" s="22">
        <f t="shared" si="397"/>
        <v>0</v>
      </c>
      <c r="BL119" s="23"/>
      <c r="BM119" s="22">
        <f t="shared" ref="BM119:CF119" si="399">SUM(BM120:BM122)</f>
        <v>0</v>
      </c>
      <c r="BN119" s="22">
        <f t="shared" si="399"/>
        <v>0</v>
      </c>
      <c r="BO119" s="24"/>
      <c r="BP119" s="22">
        <f t="shared" si="399"/>
        <v>0</v>
      </c>
      <c r="BQ119" s="22">
        <f t="shared" si="399"/>
        <v>0</v>
      </c>
      <c r="BR119" s="24"/>
      <c r="BS119" s="22">
        <f t="shared" si="399"/>
        <v>0</v>
      </c>
      <c r="BT119" s="22">
        <f t="shared" si="399"/>
        <v>0</v>
      </c>
      <c r="BU119" s="23"/>
      <c r="BV119" s="22">
        <f t="shared" si="399"/>
        <v>0</v>
      </c>
      <c r="BW119" s="22">
        <f t="shared" si="399"/>
        <v>0</v>
      </c>
      <c r="BX119" s="23"/>
      <c r="BY119" s="22">
        <f t="shared" si="399"/>
        <v>0</v>
      </c>
      <c r="BZ119" s="22">
        <f t="shared" si="399"/>
        <v>0</v>
      </c>
      <c r="CA119" s="24"/>
      <c r="CB119" s="22">
        <f t="shared" si="399"/>
        <v>0</v>
      </c>
      <c r="CC119" s="22">
        <f t="shared" si="399"/>
        <v>0</v>
      </c>
      <c r="CD119" s="23"/>
      <c r="CE119" s="22">
        <f t="shared" si="399"/>
        <v>0</v>
      </c>
      <c r="CF119" s="22">
        <f t="shared" si="399"/>
        <v>0</v>
      </c>
      <c r="CG119" s="23"/>
      <c r="CH119" s="22">
        <f t="shared" ref="CH119:CI119" si="400">SUM(CH120:CH122)</f>
        <v>0</v>
      </c>
      <c r="CI119" s="22">
        <f t="shared" si="400"/>
        <v>0</v>
      </c>
      <c r="CJ119" s="24"/>
      <c r="CK119" s="22">
        <f t="shared" ref="CK119:CL119" si="401">SUM(CK120:CK122)</f>
        <v>0</v>
      </c>
      <c r="CL119" s="22">
        <f t="shared" si="401"/>
        <v>0</v>
      </c>
      <c r="CM119" s="23"/>
      <c r="CN119" s="22">
        <f t="shared" ref="CN119:CO119" si="402">SUM(CN120:CN122)</f>
        <v>0</v>
      </c>
      <c r="CO119" s="22">
        <f t="shared" si="402"/>
        <v>0</v>
      </c>
      <c r="CP119" s="24"/>
    </row>
    <row r="120" spans="1:135" s="43" customFormat="1" ht="15.75" customHeight="1">
      <c r="A120" s="20" t="s">
        <v>149</v>
      </c>
      <c r="B120" s="20">
        <f t="shared" ref="B120:B122" si="403">E120+H120+K120+N120+Q120+T120+W120+Z120+AC120+AF120+AI120+AL120+AO120+AR120+AU120+AX120+BA120+BD120+BG120+BJ120+BM120+BP120+BS120+BV120+BY120+CH120+CK120+CN120</f>
        <v>111.4</v>
      </c>
      <c r="C120" s="20">
        <f t="shared" ref="C120:C122" si="404">F120+I120+L120+O120+R120+U120+X120+AA120+AD120+AG120+AJ120+AM120+AP120+AS120+AV120+AY120+BB120+BE120+BH120+BK120+BN120+BQ120+BT120+BW120+BZ120+CI120+CL120+CO120</f>
        <v>47.420189999999998</v>
      </c>
      <c r="D120" s="20">
        <f t="shared" si="370"/>
        <v>42.567495511669655</v>
      </c>
      <c r="E120" s="20"/>
      <c r="F120" s="20"/>
      <c r="G120" s="23"/>
      <c r="H120" s="20"/>
      <c r="I120" s="20"/>
      <c r="J120" s="23"/>
      <c r="K120" s="20">
        <v>111.4</v>
      </c>
      <c r="L120" s="20">
        <v>47.420189999999998</v>
      </c>
      <c r="M120" s="23">
        <f>L120/K120*100</f>
        <v>42.567495511669655</v>
      </c>
      <c r="N120" s="20"/>
      <c r="O120" s="20"/>
      <c r="P120" s="23"/>
      <c r="Q120" s="20"/>
      <c r="R120" s="20"/>
      <c r="S120" s="23"/>
      <c r="T120" s="20"/>
      <c r="U120" s="20"/>
      <c r="V120" s="23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3"/>
      <c r="AI120" s="20"/>
      <c r="AJ120" s="20"/>
      <c r="AK120" s="23"/>
      <c r="AL120" s="20"/>
      <c r="AM120" s="20"/>
      <c r="AN120" s="23"/>
      <c r="AO120" s="20"/>
      <c r="AP120" s="20"/>
      <c r="AQ120" s="23"/>
      <c r="AR120" s="20"/>
      <c r="AS120" s="20"/>
      <c r="AT120" s="23"/>
      <c r="AU120" s="20"/>
      <c r="AV120" s="20"/>
      <c r="AW120" s="23"/>
      <c r="AX120" s="20"/>
      <c r="AY120" s="20"/>
      <c r="AZ120" s="23"/>
      <c r="BA120" s="20"/>
      <c r="BB120" s="20"/>
      <c r="BC120" s="23"/>
      <c r="BD120" s="20"/>
      <c r="BE120" s="20"/>
      <c r="BF120" s="23"/>
      <c r="BG120" s="20"/>
      <c r="BH120" s="20"/>
      <c r="BI120" s="23"/>
      <c r="BJ120" s="20"/>
      <c r="BK120" s="20"/>
      <c r="BL120" s="23"/>
      <c r="BM120" s="20"/>
      <c r="BN120" s="20"/>
      <c r="BO120" s="23"/>
      <c r="BP120" s="20"/>
      <c r="BQ120" s="20"/>
      <c r="BR120" s="23"/>
      <c r="BS120" s="20"/>
      <c r="BT120" s="20"/>
      <c r="BU120" s="23"/>
      <c r="BV120" s="20"/>
      <c r="BW120" s="20"/>
      <c r="BX120" s="23"/>
      <c r="BY120" s="20"/>
      <c r="BZ120" s="20"/>
      <c r="CA120" s="23"/>
      <c r="CB120" s="20"/>
      <c r="CC120" s="20"/>
      <c r="CD120" s="23"/>
      <c r="CE120" s="20"/>
      <c r="CF120" s="20"/>
      <c r="CG120" s="23"/>
      <c r="CH120" s="20"/>
      <c r="CI120" s="20"/>
      <c r="CJ120" s="23"/>
      <c r="CK120" s="20"/>
      <c r="CL120" s="20"/>
      <c r="CM120" s="23"/>
      <c r="CN120" s="20"/>
      <c r="CO120" s="20"/>
      <c r="CP120" s="23"/>
      <c r="EE120" s="43" t="e">
        <v>#DIV/0!</v>
      </c>
    </row>
    <row r="121" spans="1:135" s="43" customFormat="1" ht="15.75" customHeight="1">
      <c r="A121" s="20" t="s">
        <v>89</v>
      </c>
      <c r="B121" s="20">
        <f t="shared" si="403"/>
        <v>227</v>
      </c>
      <c r="C121" s="20">
        <f t="shared" si="404"/>
        <v>88.760109999999997</v>
      </c>
      <c r="D121" s="20">
        <f t="shared" si="370"/>
        <v>39.101370044052864</v>
      </c>
      <c r="E121" s="20"/>
      <c r="F121" s="20"/>
      <c r="G121" s="23"/>
      <c r="H121" s="20"/>
      <c r="I121" s="20"/>
      <c r="J121" s="23"/>
      <c r="K121" s="20">
        <v>227</v>
      </c>
      <c r="L121" s="20">
        <v>88.760109999999997</v>
      </c>
      <c r="M121" s="23">
        <f t="shared" ref="M121:M122" si="405">L121/K121*100</f>
        <v>39.101370044052864</v>
      </c>
      <c r="N121" s="20"/>
      <c r="O121" s="20"/>
      <c r="P121" s="23"/>
      <c r="Q121" s="20"/>
      <c r="R121" s="20"/>
      <c r="S121" s="23"/>
      <c r="T121" s="20"/>
      <c r="U121" s="20"/>
      <c r="V121" s="23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3"/>
      <c r="AI121" s="20"/>
      <c r="AJ121" s="20"/>
      <c r="AK121" s="23"/>
      <c r="AL121" s="20"/>
      <c r="AM121" s="20"/>
      <c r="AN121" s="23"/>
      <c r="AO121" s="20"/>
      <c r="AP121" s="20"/>
      <c r="AQ121" s="23"/>
      <c r="AR121" s="20"/>
      <c r="AS121" s="20"/>
      <c r="AT121" s="23"/>
      <c r="AU121" s="20"/>
      <c r="AV121" s="20"/>
      <c r="AW121" s="23"/>
      <c r="AX121" s="20"/>
      <c r="AY121" s="20"/>
      <c r="AZ121" s="23"/>
      <c r="BA121" s="20"/>
      <c r="BB121" s="20"/>
      <c r="BC121" s="23"/>
      <c r="BD121" s="20"/>
      <c r="BE121" s="20"/>
      <c r="BF121" s="23"/>
      <c r="BG121" s="20"/>
      <c r="BH121" s="20"/>
      <c r="BI121" s="23"/>
      <c r="BJ121" s="20"/>
      <c r="BK121" s="20"/>
      <c r="BL121" s="23"/>
      <c r="BM121" s="20"/>
      <c r="BN121" s="20"/>
      <c r="BO121" s="23"/>
      <c r="BP121" s="20"/>
      <c r="BQ121" s="20"/>
      <c r="BR121" s="23"/>
      <c r="BS121" s="20"/>
      <c r="BT121" s="20"/>
      <c r="BU121" s="23"/>
      <c r="BV121" s="20"/>
      <c r="BW121" s="20"/>
      <c r="BX121" s="23"/>
      <c r="BY121" s="20"/>
      <c r="BZ121" s="20"/>
      <c r="CA121" s="23"/>
      <c r="CB121" s="20"/>
      <c r="CC121" s="20"/>
      <c r="CD121" s="23"/>
      <c r="CE121" s="20"/>
      <c r="CF121" s="20"/>
      <c r="CG121" s="23"/>
      <c r="CH121" s="20"/>
      <c r="CI121" s="20"/>
      <c r="CJ121" s="23"/>
      <c r="CK121" s="20"/>
      <c r="CL121" s="20"/>
      <c r="CM121" s="23"/>
      <c r="CN121" s="20"/>
      <c r="CO121" s="20"/>
      <c r="CP121" s="23"/>
      <c r="EE121" s="43" t="e">
        <v>#DIV/0!</v>
      </c>
    </row>
    <row r="122" spans="1:135" s="43" customFormat="1" ht="15.75" customHeight="1">
      <c r="A122" s="20" t="s">
        <v>151</v>
      </c>
      <c r="B122" s="20">
        <f t="shared" si="403"/>
        <v>227</v>
      </c>
      <c r="C122" s="20">
        <f t="shared" si="404"/>
        <v>90.61985</v>
      </c>
      <c r="D122" s="20">
        <f t="shared" si="370"/>
        <v>39.920638766519822</v>
      </c>
      <c r="E122" s="20"/>
      <c r="F122" s="20"/>
      <c r="G122" s="23"/>
      <c r="H122" s="20"/>
      <c r="I122" s="20"/>
      <c r="J122" s="23"/>
      <c r="K122" s="20">
        <v>227</v>
      </c>
      <c r="L122" s="20">
        <v>90.61985</v>
      </c>
      <c r="M122" s="23">
        <f t="shared" si="405"/>
        <v>39.920638766519822</v>
      </c>
      <c r="N122" s="20"/>
      <c r="O122" s="20"/>
      <c r="P122" s="23"/>
      <c r="Q122" s="20"/>
      <c r="R122" s="20"/>
      <c r="S122" s="23"/>
      <c r="T122" s="20"/>
      <c r="U122" s="20"/>
      <c r="V122" s="23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3"/>
      <c r="AI122" s="20"/>
      <c r="AJ122" s="20"/>
      <c r="AK122" s="23"/>
      <c r="AL122" s="20"/>
      <c r="AM122" s="20"/>
      <c r="AN122" s="23"/>
      <c r="AO122" s="20"/>
      <c r="AP122" s="20"/>
      <c r="AQ122" s="23"/>
      <c r="AR122" s="20"/>
      <c r="AS122" s="20"/>
      <c r="AT122" s="23"/>
      <c r="AU122" s="20"/>
      <c r="AV122" s="20"/>
      <c r="AW122" s="23"/>
      <c r="AX122" s="20"/>
      <c r="AY122" s="20"/>
      <c r="AZ122" s="23"/>
      <c r="BA122" s="20"/>
      <c r="BB122" s="20"/>
      <c r="BC122" s="23"/>
      <c r="BD122" s="20"/>
      <c r="BE122" s="20"/>
      <c r="BF122" s="23"/>
      <c r="BG122" s="20"/>
      <c r="BH122" s="20"/>
      <c r="BI122" s="23"/>
      <c r="BJ122" s="20"/>
      <c r="BK122" s="20"/>
      <c r="BL122" s="23"/>
      <c r="BM122" s="20"/>
      <c r="BN122" s="20"/>
      <c r="BO122" s="23"/>
      <c r="BP122" s="20"/>
      <c r="BQ122" s="20"/>
      <c r="BR122" s="23"/>
      <c r="BS122" s="20"/>
      <c r="BT122" s="20"/>
      <c r="BU122" s="23"/>
      <c r="BV122" s="20"/>
      <c r="BW122" s="20"/>
      <c r="BX122" s="23"/>
      <c r="BY122" s="20"/>
      <c r="BZ122" s="20"/>
      <c r="CA122" s="23"/>
      <c r="CB122" s="20"/>
      <c r="CC122" s="20"/>
      <c r="CD122" s="23"/>
      <c r="CE122" s="20"/>
      <c r="CF122" s="20"/>
      <c r="CG122" s="23"/>
      <c r="CH122" s="20"/>
      <c r="CI122" s="20"/>
      <c r="CJ122" s="23"/>
      <c r="CK122" s="20"/>
      <c r="CL122" s="20"/>
      <c r="CM122" s="23"/>
      <c r="CN122" s="20"/>
      <c r="CO122" s="20"/>
      <c r="CP122" s="23"/>
      <c r="EE122" s="43" t="e">
        <v>#DIV/0!</v>
      </c>
    </row>
    <row r="123" spans="1:135" s="61" customFormat="1" ht="15.75" customHeight="1">
      <c r="A123" s="22" t="s">
        <v>188</v>
      </c>
      <c r="B123" s="22">
        <f>B124+B125</f>
        <v>183671.55000000005</v>
      </c>
      <c r="C123" s="22">
        <f t="shared" ref="C123:BK123" si="406">C124+C125</f>
        <v>110694.08116</v>
      </c>
      <c r="D123" s="22">
        <f t="shared" si="370"/>
        <v>60.267407314850871</v>
      </c>
      <c r="E123" s="22">
        <f t="shared" si="406"/>
        <v>1037</v>
      </c>
      <c r="F123" s="22">
        <f t="shared" si="406"/>
        <v>588.14194999999995</v>
      </c>
      <c r="G123" s="24">
        <f t="shared" ref="G123" si="407">F123/E123*100</f>
        <v>56.715713596914178</v>
      </c>
      <c r="H123" s="22">
        <f t="shared" si="406"/>
        <v>31.1</v>
      </c>
      <c r="I123" s="22">
        <f t="shared" si="406"/>
        <v>31.1</v>
      </c>
      <c r="J123" s="24">
        <f t="shared" ref="J123:J124" si="408">I123/H123*100</f>
        <v>100</v>
      </c>
      <c r="K123" s="22">
        <f t="shared" si="406"/>
        <v>1118.2</v>
      </c>
      <c r="L123" s="22">
        <f>L124+L125</f>
        <v>452.70995999999991</v>
      </c>
      <c r="M123" s="24">
        <f t="shared" ref="M123" si="409">L123/K123*100</f>
        <v>40.48559828295474</v>
      </c>
      <c r="N123" s="22">
        <f t="shared" si="406"/>
        <v>99214.7</v>
      </c>
      <c r="O123" s="22">
        <f t="shared" si="406"/>
        <v>59701.872470000002</v>
      </c>
      <c r="P123" s="24">
        <f t="shared" ref="P123" si="410">O123/N123*100</f>
        <v>60.174422207596258</v>
      </c>
      <c r="Q123" s="22">
        <f t="shared" si="406"/>
        <v>29392.5</v>
      </c>
      <c r="R123" s="22">
        <f t="shared" si="406"/>
        <v>15460.99741</v>
      </c>
      <c r="S123" s="24">
        <f t="shared" ref="S123" si="411">R123/Q123*100</f>
        <v>52.601845402738789</v>
      </c>
      <c r="T123" s="22">
        <f t="shared" si="406"/>
        <v>5.0999999999999996</v>
      </c>
      <c r="U123" s="22">
        <f t="shared" si="406"/>
        <v>0</v>
      </c>
      <c r="V123" s="24">
        <f t="shared" ref="V123" si="412">U123/T123*100</f>
        <v>0</v>
      </c>
      <c r="W123" s="22">
        <f t="shared" si="406"/>
        <v>133.9</v>
      </c>
      <c r="X123" s="22">
        <f t="shared" si="406"/>
        <v>60.612720000000003</v>
      </c>
      <c r="Y123" s="22">
        <f t="shared" ref="Y123" si="413">X123/W123*100</f>
        <v>45.267154592979836</v>
      </c>
      <c r="Z123" s="22">
        <f t="shared" si="406"/>
        <v>15940.9</v>
      </c>
      <c r="AA123" s="22">
        <f t="shared" si="406"/>
        <v>10612.37429</v>
      </c>
      <c r="AB123" s="22">
        <f t="shared" ref="AB123" si="414">AA123/Z123*100</f>
        <v>66.573244233387072</v>
      </c>
      <c r="AC123" s="22">
        <f t="shared" si="406"/>
        <v>4097</v>
      </c>
      <c r="AD123" s="22">
        <f t="shared" si="406"/>
        <v>2481.1999999999998</v>
      </c>
      <c r="AE123" s="22">
        <f t="shared" ref="AE123" si="415">AD123/AC123*100</f>
        <v>60.56138638027825</v>
      </c>
      <c r="AF123" s="22">
        <f t="shared" si="406"/>
        <v>17390.830000000002</v>
      </c>
      <c r="AG123" s="22">
        <f t="shared" si="406"/>
        <v>11359.62026</v>
      </c>
      <c r="AH123" s="24">
        <f t="shared" ref="AH123" si="416">AG123/AF123*100</f>
        <v>65.319598087037818</v>
      </c>
      <c r="AI123" s="22">
        <f t="shared" si="406"/>
        <v>99.1</v>
      </c>
      <c r="AJ123" s="22">
        <f t="shared" si="406"/>
        <v>39.83</v>
      </c>
      <c r="AK123" s="24">
        <f t="shared" ref="AK123" si="417">AJ123/AI123*100</f>
        <v>40.191725529767915</v>
      </c>
      <c r="AL123" s="22">
        <f t="shared" si="406"/>
        <v>0</v>
      </c>
      <c r="AM123" s="22">
        <f t="shared" si="406"/>
        <v>0</v>
      </c>
      <c r="AN123" s="24"/>
      <c r="AO123" s="22">
        <f t="shared" si="406"/>
        <v>443</v>
      </c>
      <c r="AP123" s="22">
        <f t="shared" si="406"/>
        <v>165.80799999999999</v>
      </c>
      <c r="AQ123" s="24">
        <f t="shared" ref="AQ123" si="418">AP123/AO123*100</f>
        <v>37.428442437923252</v>
      </c>
      <c r="AR123" s="22">
        <f t="shared" si="406"/>
        <v>3</v>
      </c>
      <c r="AS123" s="22">
        <f t="shared" si="406"/>
        <v>0</v>
      </c>
      <c r="AT123" s="24">
        <f t="shared" ref="AT123" si="419">AS123/AR123*100</f>
        <v>0</v>
      </c>
      <c r="AU123" s="22">
        <f t="shared" si="406"/>
        <v>291.60000000000002</v>
      </c>
      <c r="AV123" s="22">
        <f t="shared" si="406"/>
        <v>0</v>
      </c>
      <c r="AW123" s="24">
        <f t="shared" ref="AW123" si="420">AV123/AU123*100</f>
        <v>0</v>
      </c>
      <c r="AX123" s="22">
        <f t="shared" si="406"/>
        <v>398</v>
      </c>
      <c r="AY123" s="22">
        <f t="shared" si="406"/>
        <v>265.8</v>
      </c>
      <c r="AZ123" s="24">
        <f t="shared" ref="AZ123" si="421">AY123/AX123*100</f>
        <v>66.78391959798995</v>
      </c>
      <c r="BA123" s="22">
        <f t="shared" si="406"/>
        <v>18</v>
      </c>
      <c r="BB123" s="22">
        <f t="shared" si="406"/>
        <v>3.0249999999999999</v>
      </c>
      <c r="BC123" s="24">
        <f t="shared" ref="BC123" si="422">BB123/BA123*100</f>
        <v>16.805555555555554</v>
      </c>
      <c r="BD123" s="22">
        <f t="shared" si="406"/>
        <v>0</v>
      </c>
      <c r="BE123" s="22">
        <f t="shared" si="406"/>
        <v>0</v>
      </c>
      <c r="BF123" s="23"/>
      <c r="BG123" s="22">
        <f t="shared" si="406"/>
        <v>569.29999999999995</v>
      </c>
      <c r="BH123" s="22">
        <f t="shared" si="406"/>
        <v>34.325000000000003</v>
      </c>
      <c r="BI123" s="24">
        <f t="shared" ref="BI123" si="423">BH123/BG123*100</f>
        <v>6.0293342701563333</v>
      </c>
      <c r="BJ123" s="22">
        <f t="shared" si="406"/>
        <v>0</v>
      </c>
      <c r="BK123" s="22">
        <f t="shared" si="406"/>
        <v>0</v>
      </c>
      <c r="BL123" s="23"/>
      <c r="BM123" s="22">
        <f t="shared" ref="BM123:CF123" si="424">BM124+BM125</f>
        <v>3764.9</v>
      </c>
      <c r="BN123" s="22">
        <f t="shared" si="424"/>
        <v>2688.029</v>
      </c>
      <c r="BO123" s="24">
        <f t="shared" ref="BO123" si="425">BN123/BM123*100</f>
        <v>71.397088900103583</v>
      </c>
      <c r="BP123" s="22">
        <f t="shared" si="424"/>
        <v>99</v>
      </c>
      <c r="BQ123" s="22">
        <f t="shared" si="424"/>
        <v>0</v>
      </c>
      <c r="BR123" s="24">
        <f>BQ123/BP123*100</f>
        <v>0</v>
      </c>
      <c r="BS123" s="22">
        <f t="shared" si="424"/>
        <v>0</v>
      </c>
      <c r="BT123" s="22">
        <f t="shared" si="424"/>
        <v>0</v>
      </c>
      <c r="BU123" s="23"/>
      <c r="BV123" s="22">
        <f t="shared" si="424"/>
        <v>0</v>
      </c>
      <c r="BW123" s="22">
        <f t="shared" si="424"/>
        <v>0</v>
      </c>
      <c r="BX123" s="24"/>
      <c r="BY123" s="22">
        <f t="shared" si="424"/>
        <v>1206.8114399999999</v>
      </c>
      <c r="BZ123" s="22">
        <f t="shared" si="424"/>
        <v>1206.8114399999999</v>
      </c>
      <c r="CA123" s="24">
        <f t="shared" ref="CA123" si="426">BZ123/BY123*100</f>
        <v>100</v>
      </c>
      <c r="CB123" s="22">
        <f t="shared" si="424"/>
        <v>1194.74333</v>
      </c>
      <c r="CC123" s="22">
        <f t="shared" si="424"/>
        <v>1194.74333</v>
      </c>
      <c r="CD123" s="24">
        <f t="shared" ref="CD123" si="427">CC123/CB123*100</f>
        <v>100</v>
      </c>
      <c r="CE123" s="22">
        <f t="shared" si="424"/>
        <v>12.068110000000001</v>
      </c>
      <c r="CF123" s="22">
        <f t="shared" si="424"/>
        <v>12.068110000000001</v>
      </c>
      <c r="CG123" s="24">
        <f t="shared" ref="CG123" si="428">CF123/CE123*100</f>
        <v>100</v>
      </c>
      <c r="CH123" s="22">
        <f t="shared" ref="CH123:CI123" si="429">CH124+CH125</f>
        <v>21.82</v>
      </c>
      <c r="CI123" s="22">
        <f t="shared" si="429"/>
        <v>0</v>
      </c>
      <c r="CJ123" s="24">
        <f>CI123/CH123*100</f>
        <v>0</v>
      </c>
      <c r="CK123" s="22">
        <f t="shared" ref="CK123:CL123" si="430">CK124+CK125</f>
        <v>8202.6</v>
      </c>
      <c r="CL123" s="22">
        <f t="shared" si="430"/>
        <v>5348.6351000000004</v>
      </c>
      <c r="CM123" s="24">
        <f t="shared" ref="CM123:CM124" si="431">CL123/CK123*100</f>
        <v>65.206582059347042</v>
      </c>
      <c r="CN123" s="22">
        <f t="shared" ref="CN123:CO123" si="432">CN124+CN125</f>
        <v>193.18856</v>
      </c>
      <c r="CO123" s="22">
        <f t="shared" si="432"/>
        <v>193.18856</v>
      </c>
      <c r="CP123" s="24">
        <f>CO123/CN123*100</f>
        <v>100</v>
      </c>
    </row>
    <row r="124" spans="1:135" s="43" customFormat="1" ht="15.75" customHeight="1">
      <c r="A124" s="20" t="s">
        <v>187</v>
      </c>
      <c r="B124" s="20">
        <f>E124+H124+K124+N124+Q124+T124+W124+Z124+AC124+AF124+AI124+AL124+AO124+AR124+AU124+AX124+BA124+BD124+BG124+BJ124+BM124+BP124+BS124+BV124+BY124+CH124+CK124+CN124</f>
        <v>182553.35000000003</v>
      </c>
      <c r="C124" s="20">
        <f>F124+I124+L124+O124+R124+U124+X124+AA124+AD124+AG124+AJ124+AM124+AP124+AS124+AV124+AY124+BB124+BE124+BH124+BK124+BN124+BQ124+BT124+BW124+BZ124+CI124+CL124+CO124</f>
        <v>110241.37120000001</v>
      </c>
      <c r="D124" s="20">
        <f t="shared" si="370"/>
        <v>60.38857747611862</v>
      </c>
      <c r="E124" s="20">
        <v>1037</v>
      </c>
      <c r="F124" s="20">
        <v>588.14194999999995</v>
      </c>
      <c r="G124" s="23">
        <f>F124/E124*100</f>
        <v>56.715713596914178</v>
      </c>
      <c r="H124" s="20">
        <v>31.1</v>
      </c>
      <c r="I124" s="20">
        <v>31.1</v>
      </c>
      <c r="J124" s="23">
        <f t="shared" si="408"/>
        <v>100</v>
      </c>
      <c r="K124" s="20"/>
      <c r="L124" s="20"/>
      <c r="M124" s="23"/>
      <c r="N124" s="20">
        <v>99214.7</v>
      </c>
      <c r="O124" s="20">
        <v>59701.872470000002</v>
      </c>
      <c r="P124" s="23">
        <f>O124/N124*100</f>
        <v>60.174422207596258</v>
      </c>
      <c r="Q124" s="20">
        <v>29392.5</v>
      </c>
      <c r="R124" s="20">
        <v>15460.99741</v>
      </c>
      <c r="S124" s="23">
        <f>R124/Q124*100</f>
        <v>52.601845402738789</v>
      </c>
      <c r="T124" s="20">
        <v>5.0999999999999996</v>
      </c>
      <c r="U124" s="20"/>
      <c r="V124" s="23">
        <f>U124/T124*100</f>
        <v>0</v>
      </c>
      <c r="W124" s="20">
        <v>133.9</v>
      </c>
      <c r="X124" s="20">
        <v>60.612720000000003</v>
      </c>
      <c r="Y124" s="23">
        <f>X124/W124*100</f>
        <v>45.267154592979836</v>
      </c>
      <c r="Z124" s="20">
        <v>15940.9</v>
      </c>
      <c r="AA124" s="20">
        <v>10612.37429</v>
      </c>
      <c r="AB124" s="23">
        <f>AA124/Z124*100</f>
        <v>66.573244233387072</v>
      </c>
      <c r="AC124" s="20">
        <v>4097</v>
      </c>
      <c r="AD124" s="20">
        <v>2481.1999999999998</v>
      </c>
      <c r="AE124" s="23">
        <f>AD124/AC124*100</f>
        <v>60.56138638027825</v>
      </c>
      <c r="AF124" s="20">
        <v>17390.830000000002</v>
      </c>
      <c r="AG124" s="20">
        <v>11359.62026</v>
      </c>
      <c r="AH124" s="23">
        <f>AG124/AF124*100</f>
        <v>65.319598087037818</v>
      </c>
      <c r="AI124" s="20">
        <v>99.1</v>
      </c>
      <c r="AJ124" s="20">
        <v>39.83</v>
      </c>
      <c r="AK124" s="23">
        <f>AJ124/AI124*100</f>
        <v>40.191725529767915</v>
      </c>
      <c r="AL124" s="20"/>
      <c r="AM124" s="20"/>
      <c r="AN124" s="23"/>
      <c r="AO124" s="20">
        <v>443</v>
      </c>
      <c r="AP124" s="20">
        <v>165.80799999999999</v>
      </c>
      <c r="AQ124" s="23">
        <f>AP124/AO124*100</f>
        <v>37.428442437923252</v>
      </c>
      <c r="AR124" s="20">
        <v>3</v>
      </c>
      <c r="AS124" s="20"/>
      <c r="AT124" s="23">
        <f>AS124/AR124*100</f>
        <v>0</v>
      </c>
      <c r="AU124" s="20">
        <v>291.60000000000002</v>
      </c>
      <c r="AV124" s="20"/>
      <c r="AW124" s="23">
        <f>AV124/AU124*100</f>
        <v>0</v>
      </c>
      <c r="AX124" s="20">
        <v>398</v>
      </c>
      <c r="AY124" s="20">
        <v>265.8</v>
      </c>
      <c r="AZ124" s="23">
        <f>AY124/AX124*100</f>
        <v>66.78391959798995</v>
      </c>
      <c r="BA124" s="20">
        <v>18</v>
      </c>
      <c r="BB124" s="20">
        <v>3.0249999999999999</v>
      </c>
      <c r="BC124" s="23">
        <f>BB124/BA124*100</f>
        <v>16.805555555555554</v>
      </c>
      <c r="BD124" s="20"/>
      <c r="BE124" s="20"/>
      <c r="BF124" s="23"/>
      <c r="BG124" s="20">
        <v>569.29999999999995</v>
      </c>
      <c r="BH124" s="20">
        <v>34.325000000000003</v>
      </c>
      <c r="BI124" s="23">
        <f>BH124/BG124*100</f>
        <v>6.0293342701563333</v>
      </c>
      <c r="BJ124" s="20"/>
      <c r="BK124" s="20"/>
      <c r="BL124" s="23"/>
      <c r="BM124" s="20">
        <v>3764.9</v>
      </c>
      <c r="BN124" s="20">
        <v>2688.029</v>
      </c>
      <c r="BO124" s="23">
        <f>BN124/BM124*100</f>
        <v>71.397088900103583</v>
      </c>
      <c r="BP124" s="20">
        <v>99</v>
      </c>
      <c r="BQ124" s="20">
        <v>0</v>
      </c>
      <c r="BR124" s="23">
        <f>BQ124/BP124*100</f>
        <v>0</v>
      </c>
      <c r="BS124" s="20"/>
      <c r="BT124" s="20"/>
      <c r="BU124" s="23"/>
      <c r="BV124" s="20"/>
      <c r="BW124" s="20"/>
      <c r="BX124" s="23"/>
      <c r="BY124" s="20">
        <f>CB124+CE124</f>
        <v>1206.8114399999999</v>
      </c>
      <c r="BZ124" s="20">
        <f>CC124+CF124</f>
        <v>1206.8114399999999</v>
      </c>
      <c r="CA124" s="23">
        <f>BZ124/BY124*100</f>
        <v>100</v>
      </c>
      <c r="CB124" s="20">
        <v>1194.74333</v>
      </c>
      <c r="CC124" s="20">
        <v>1194.74333</v>
      </c>
      <c r="CD124" s="23">
        <f>CC124/CB124*100</f>
        <v>100</v>
      </c>
      <c r="CE124" s="20">
        <v>12.068110000000001</v>
      </c>
      <c r="CF124" s="20">
        <v>12.068110000000001</v>
      </c>
      <c r="CG124" s="23">
        <f>CF124/CE124*100</f>
        <v>100</v>
      </c>
      <c r="CH124" s="20">
        <v>21.82</v>
      </c>
      <c r="CI124" s="20">
        <v>0</v>
      </c>
      <c r="CJ124" s="23">
        <f>CI124/CH124*100</f>
        <v>0</v>
      </c>
      <c r="CK124" s="20">
        <v>8202.6</v>
      </c>
      <c r="CL124" s="20">
        <v>5348.6351000000004</v>
      </c>
      <c r="CM124" s="23">
        <f t="shared" si="431"/>
        <v>65.206582059347042</v>
      </c>
      <c r="CN124" s="20">
        <v>193.18856</v>
      </c>
      <c r="CO124" s="20">
        <v>193.18856</v>
      </c>
      <c r="CP124" s="23">
        <f>CO124/CN124*100</f>
        <v>100</v>
      </c>
    </row>
    <row r="125" spans="1:135" s="61" customFormat="1" ht="15.75" customHeight="1">
      <c r="A125" s="22" t="s">
        <v>192</v>
      </c>
      <c r="B125" s="22">
        <f>SUM(B126:B134)</f>
        <v>1118.2</v>
      </c>
      <c r="C125" s="22">
        <f>SUM(C126:C134)</f>
        <v>452.70995999999991</v>
      </c>
      <c r="D125" s="22">
        <f t="shared" si="370"/>
        <v>40.48559828295474</v>
      </c>
      <c r="E125" s="22">
        <f t="shared" ref="E125:BK125" si="433">SUM(E126:E134)</f>
        <v>0</v>
      </c>
      <c r="F125" s="22">
        <f t="shared" si="433"/>
        <v>0</v>
      </c>
      <c r="G125" s="24"/>
      <c r="H125" s="22">
        <f t="shared" si="433"/>
        <v>0</v>
      </c>
      <c r="I125" s="22">
        <f t="shared" si="433"/>
        <v>0</v>
      </c>
      <c r="J125" s="24"/>
      <c r="K125" s="22">
        <f t="shared" si="433"/>
        <v>1118.2</v>
      </c>
      <c r="L125" s="22">
        <f t="shared" si="433"/>
        <v>452.70995999999991</v>
      </c>
      <c r="M125" s="24">
        <f t="shared" ref="M125:M134" si="434">L125/K125*100</f>
        <v>40.48559828295474</v>
      </c>
      <c r="N125" s="22">
        <f t="shared" si="433"/>
        <v>0</v>
      </c>
      <c r="O125" s="22">
        <f t="shared" si="433"/>
        <v>0</v>
      </c>
      <c r="P125" s="24"/>
      <c r="Q125" s="22">
        <f t="shared" si="433"/>
        <v>0</v>
      </c>
      <c r="R125" s="22">
        <f t="shared" si="433"/>
        <v>0</v>
      </c>
      <c r="S125" s="24"/>
      <c r="T125" s="22">
        <f t="shared" si="433"/>
        <v>0</v>
      </c>
      <c r="U125" s="22">
        <f t="shared" si="433"/>
        <v>0</v>
      </c>
      <c r="V125" s="24"/>
      <c r="W125" s="22">
        <f t="shared" si="433"/>
        <v>0</v>
      </c>
      <c r="X125" s="22">
        <f t="shared" si="433"/>
        <v>0</v>
      </c>
      <c r="Y125" s="22"/>
      <c r="Z125" s="22">
        <f t="shared" si="433"/>
        <v>0</v>
      </c>
      <c r="AA125" s="22">
        <f t="shared" si="433"/>
        <v>0</v>
      </c>
      <c r="AB125" s="22"/>
      <c r="AC125" s="22">
        <f t="shared" si="433"/>
        <v>0</v>
      </c>
      <c r="AD125" s="22">
        <f t="shared" si="433"/>
        <v>0</v>
      </c>
      <c r="AE125" s="22"/>
      <c r="AF125" s="22">
        <f t="shared" si="433"/>
        <v>0</v>
      </c>
      <c r="AG125" s="22">
        <f t="shared" si="433"/>
        <v>0</v>
      </c>
      <c r="AH125" s="24"/>
      <c r="AI125" s="22">
        <f t="shared" si="433"/>
        <v>0</v>
      </c>
      <c r="AJ125" s="22">
        <f t="shared" si="433"/>
        <v>0</v>
      </c>
      <c r="AK125" s="24"/>
      <c r="AL125" s="22">
        <f t="shared" si="433"/>
        <v>0</v>
      </c>
      <c r="AM125" s="22">
        <f t="shared" si="433"/>
        <v>0</v>
      </c>
      <c r="AN125" s="24"/>
      <c r="AO125" s="22">
        <f t="shared" si="433"/>
        <v>0</v>
      </c>
      <c r="AP125" s="22">
        <f t="shared" si="433"/>
        <v>0</v>
      </c>
      <c r="AQ125" s="24"/>
      <c r="AR125" s="22">
        <f t="shared" si="433"/>
        <v>0</v>
      </c>
      <c r="AS125" s="22">
        <f t="shared" si="433"/>
        <v>0</v>
      </c>
      <c r="AT125" s="24"/>
      <c r="AU125" s="22">
        <f t="shared" si="433"/>
        <v>0</v>
      </c>
      <c r="AV125" s="22">
        <f t="shared" si="433"/>
        <v>0</v>
      </c>
      <c r="AW125" s="24"/>
      <c r="AX125" s="22">
        <f t="shared" si="433"/>
        <v>0</v>
      </c>
      <c r="AY125" s="22">
        <f t="shared" si="433"/>
        <v>0</v>
      </c>
      <c r="AZ125" s="24"/>
      <c r="BA125" s="22">
        <f t="shared" si="433"/>
        <v>0</v>
      </c>
      <c r="BB125" s="22">
        <f t="shared" si="433"/>
        <v>0</v>
      </c>
      <c r="BC125" s="24"/>
      <c r="BD125" s="22">
        <f t="shared" si="433"/>
        <v>0</v>
      </c>
      <c r="BE125" s="22">
        <f t="shared" si="433"/>
        <v>0</v>
      </c>
      <c r="BF125" s="23"/>
      <c r="BG125" s="22">
        <f t="shared" si="433"/>
        <v>0</v>
      </c>
      <c r="BH125" s="22">
        <f t="shared" si="433"/>
        <v>0</v>
      </c>
      <c r="BI125" s="24"/>
      <c r="BJ125" s="22">
        <f t="shared" si="433"/>
        <v>0</v>
      </c>
      <c r="BK125" s="22">
        <f t="shared" si="433"/>
        <v>0</v>
      </c>
      <c r="BL125" s="23"/>
      <c r="BM125" s="22">
        <f t="shared" ref="BM125:CF125" si="435">SUM(BM126:BM134)</f>
        <v>0</v>
      </c>
      <c r="BN125" s="22">
        <f t="shared" si="435"/>
        <v>0</v>
      </c>
      <c r="BO125" s="24"/>
      <c r="BP125" s="22">
        <f t="shared" si="435"/>
        <v>0</v>
      </c>
      <c r="BQ125" s="22">
        <f t="shared" si="435"/>
        <v>0</v>
      </c>
      <c r="BR125" s="24"/>
      <c r="BS125" s="22">
        <f t="shared" si="435"/>
        <v>0</v>
      </c>
      <c r="BT125" s="22">
        <f t="shared" si="435"/>
        <v>0</v>
      </c>
      <c r="BU125" s="23"/>
      <c r="BV125" s="22">
        <f t="shared" si="435"/>
        <v>0</v>
      </c>
      <c r="BW125" s="22">
        <f t="shared" si="435"/>
        <v>0</v>
      </c>
      <c r="BX125" s="24"/>
      <c r="BY125" s="22">
        <f t="shared" si="435"/>
        <v>0</v>
      </c>
      <c r="BZ125" s="22">
        <f t="shared" si="435"/>
        <v>0</v>
      </c>
      <c r="CA125" s="24"/>
      <c r="CB125" s="22">
        <f t="shared" si="435"/>
        <v>0</v>
      </c>
      <c r="CC125" s="22">
        <f t="shared" si="435"/>
        <v>0</v>
      </c>
      <c r="CD125" s="23"/>
      <c r="CE125" s="22">
        <f t="shared" si="435"/>
        <v>0</v>
      </c>
      <c r="CF125" s="22">
        <f t="shared" si="435"/>
        <v>0</v>
      </c>
      <c r="CG125" s="23"/>
      <c r="CH125" s="22">
        <f t="shared" ref="CH125:CI125" si="436">SUM(CH126:CH134)</f>
        <v>0</v>
      </c>
      <c r="CI125" s="22">
        <f t="shared" si="436"/>
        <v>0</v>
      </c>
      <c r="CJ125" s="24"/>
      <c r="CK125" s="22">
        <f t="shared" ref="CK125:CL125" si="437">SUM(CK126:CK134)</f>
        <v>0</v>
      </c>
      <c r="CL125" s="22">
        <f t="shared" si="437"/>
        <v>0</v>
      </c>
      <c r="CM125" s="23"/>
      <c r="CN125" s="22">
        <f t="shared" ref="CN125:CO125" si="438">SUM(CN126:CN134)</f>
        <v>0</v>
      </c>
      <c r="CO125" s="22">
        <f t="shared" si="438"/>
        <v>0</v>
      </c>
      <c r="CP125" s="24"/>
    </row>
    <row r="126" spans="1:135" s="43" customFormat="1" ht="15.75" customHeight="1">
      <c r="A126" s="20" t="s">
        <v>106</v>
      </c>
      <c r="B126" s="20">
        <f t="shared" ref="B126:B134" si="439">E126+H126+K126+N126+Q126+T126+W126+Z126+AC126+AF126+AI126+AL126+AO126+AR126+AU126+AX126+BA126+BD126+BG126+BJ126+BM126+BP126+BS126+BV126+BY126+CH126+CK126+CN126</f>
        <v>111.4</v>
      </c>
      <c r="C126" s="20">
        <f t="shared" ref="C126:C134" si="440">F126+I126+L126+O126+R126+U126+X126+AA126+AD126+AG126+AJ126+AM126+AP126+AS126+AV126+AY126+BB126+BE126+BH126+BK126+BN126+BQ126+BT126+BW126+BZ126+CI126+CL126+CO126</f>
        <v>44.4</v>
      </c>
      <c r="D126" s="20">
        <f t="shared" si="370"/>
        <v>39.856373429084378</v>
      </c>
      <c r="E126" s="20"/>
      <c r="F126" s="20"/>
      <c r="G126" s="23"/>
      <c r="H126" s="20"/>
      <c r="I126" s="20"/>
      <c r="J126" s="23"/>
      <c r="K126" s="20">
        <v>111.4</v>
      </c>
      <c r="L126" s="20">
        <v>44.4</v>
      </c>
      <c r="M126" s="23">
        <f t="shared" si="434"/>
        <v>39.856373429084378</v>
      </c>
      <c r="N126" s="20"/>
      <c r="O126" s="20"/>
      <c r="P126" s="23"/>
      <c r="Q126" s="20"/>
      <c r="R126" s="20"/>
      <c r="S126" s="23"/>
      <c r="T126" s="20"/>
      <c r="U126" s="20"/>
      <c r="V126" s="23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3"/>
      <c r="AI126" s="20"/>
      <c r="AJ126" s="20"/>
      <c r="AK126" s="23"/>
      <c r="AL126" s="20"/>
      <c r="AM126" s="20"/>
      <c r="AN126" s="23"/>
      <c r="AO126" s="20"/>
      <c r="AP126" s="20"/>
      <c r="AQ126" s="23"/>
      <c r="AR126" s="20"/>
      <c r="AS126" s="20"/>
      <c r="AT126" s="23"/>
      <c r="AU126" s="20"/>
      <c r="AV126" s="20"/>
      <c r="AW126" s="23"/>
      <c r="AX126" s="20"/>
      <c r="AY126" s="20"/>
      <c r="AZ126" s="23"/>
      <c r="BA126" s="20"/>
      <c r="BB126" s="20"/>
      <c r="BC126" s="23"/>
      <c r="BD126" s="20"/>
      <c r="BE126" s="20"/>
      <c r="BF126" s="23"/>
      <c r="BG126" s="20"/>
      <c r="BH126" s="20"/>
      <c r="BI126" s="23"/>
      <c r="BJ126" s="20"/>
      <c r="BK126" s="20"/>
      <c r="BL126" s="23"/>
      <c r="BM126" s="20"/>
      <c r="BN126" s="20"/>
      <c r="BO126" s="23"/>
      <c r="BP126" s="20"/>
      <c r="BQ126" s="20"/>
      <c r="BR126" s="23"/>
      <c r="BS126" s="20"/>
      <c r="BT126" s="20"/>
      <c r="BU126" s="23"/>
      <c r="BV126" s="20"/>
      <c r="BW126" s="20"/>
      <c r="BX126" s="23"/>
      <c r="BY126" s="20"/>
      <c r="BZ126" s="20"/>
      <c r="CA126" s="23"/>
      <c r="CB126" s="20"/>
      <c r="CC126" s="20"/>
      <c r="CD126" s="23"/>
      <c r="CE126" s="20"/>
      <c r="CF126" s="20"/>
      <c r="CG126" s="23"/>
      <c r="CH126" s="20"/>
      <c r="CI126" s="20"/>
      <c r="CJ126" s="23"/>
      <c r="CK126" s="20"/>
      <c r="CL126" s="20"/>
      <c r="CM126" s="23"/>
      <c r="CN126" s="20"/>
      <c r="CO126" s="20"/>
      <c r="CP126" s="23"/>
    </row>
    <row r="127" spans="1:135" s="43" customFormat="1" ht="15.75" customHeight="1">
      <c r="A127" s="20" t="s">
        <v>115</v>
      </c>
      <c r="B127" s="20">
        <f t="shared" si="439"/>
        <v>111.4</v>
      </c>
      <c r="C127" s="20">
        <f t="shared" si="440"/>
        <v>47.55</v>
      </c>
      <c r="D127" s="20">
        <f t="shared" si="370"/>
        <v>42.684021543985637</v>
      </c>
      <c r="E127" s="20"/>
      <c r="F127" s="20"/>
      <c r="G127" s="23"/>
      <c r="H127" s="20"/>
      <c r="I127" s="20"/>
      <c r="J127" s="23"/>
      <c r="K127" s="20">
        <v>111.4</v>
      </c>
      <c r="L127" s="20">
        <v>47.55</v>
      </c>
      <c r="M127" s="23">
        <f t="shared" si="434"/>
        <v>42.684021543985637</v>
      </c>
      <c r="N127" s="20"/>
      <c r="O127" s="20"/>
      <c r="P127" s="23"/>
      <c r="Q127" s="20"/>
      <c r="R127" s="20"/>
      <c r="S127" s="23"/>
      <c r="T127" s="20"/>
      <c r="U127" s="20"/>
      <c r="V127" s="23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3"/>
      <c r="AI127" s="20"/>
      <c r="AJ127" s="20"/>
      <c r="AK127" s="23"/>
      <c r="AL127" s="20"/>
      <c r="AM127" s="20"/>
      <c r="AN127" s="23"/>
      <c r="AO127" s="20"/>
      <c r="AP127" s="20"/>
      <c r="AQ127" s="23"/>
      <c r="AR127" s="20"/>
      <c r="AS127" s="20"/>
      <c r="AT127" s="23"/>
      <c r="AU127" s="20"/>
      <c r="AV127" s="20"/>
      <c r="AW127" s="23"/>
      <c r="AX127" s="20"/>
      <c r="AY127" s="20"/>
      <c r="AZ127" s="23"/>
      <c r="BA127" s="20"/>
      <c r="BB127" s="20"/>
      <c r="BC127" s="23"/>
      <c r="BD127" s="20"/>
      <c r="BE127" s="20"/>
      <c r="BF127" s="23"/>
      <c r="BG127" s="20"/>
      <c r="BH127" s="20"/>
      <c r="BI127" s="23"/>
      <c r="BJ127" s="20"/>
      <c r="BK127" s="20"/>
      <c r="BL127" s="23"/>
      <c r="BM127" s="20"/>
      <c r="BN127" s="20"/>
      <c r="BO127" s="23"/>
      <c r="BP127" s="20"/>
      <c r="BQ127" s="20"/>
      <c r="BR127" s="23"/>
      <c r="BS127" s="20"/>
      <c r="BT127" s="20"/>
      <c r="BU127" s="23"/>
      <c r="BV127" s="20"/>
      <c r="BW127" s="20"/>
      <c r="BX127" s="23"/>
      <c r="BY127" s="20"/>
      <c r="BZ127" s="20"/>
      <c r="CA127" s="23"/>
      <c r="CB127" s="20"/>
      <c r="CC127" s="20"/>
      <c r="CD127" s="23"/>
      <c r="CE127" s="20"/>
      <c r="CF127" s="20"/>
      <c r="CG127" s="23"/>
      <c r="CH127" s="20"/>
      <c r="CI127" s="20"/>
      <c r="CJ127" s="23"/>
      <c r="CK127" s="20"/>
      <c r="CL127" s="20"/>
      <c r="CM127" s="23"/>
      <c r="CN127" s="20"/>
      <c r="CO127" s="20"/>
      <c r="CP127" s="23"/>
    </row>
    <row r="128" spans="1:135" s="43" customFormat="1" ht="15.75" customHeight="1">
      <c r="A128" s="20" t="s">
        <v>119</v>
      </c>
      <c r="B128" s="20">
        <f t="shared" si="439"/>
        <v>111.4</v>
      </c>
      <c r="C128" s="20">
        <f t="shared" si="440"/>
        <v>45.6</v>
      </c>
      <c r="D128" s="20">
        <f t="shared" si="370"/>
        <v>40.933572710951523</v>
      </c>
      <c r="E128" s="20"/>
      <c r="F128" s="20"/>
      <c r="G128" s="23"/>
      <c r="H128" s="20"/>
      <c r="I128" s="20"/>
      <c r="J128" s="23"/>
      <c r="K128" s="20">
        <v>111.4</v>
      </c>
      <c r="L128" s="20">
        <v>45.6</v>
      </c>
      <c r="M128" s="23">
        <f t="shared" si="434"/>
        <v>40.933572710951523</v>
      </c>
      <c r="N128" s="20"/>
      <c r="O128" s="20"/>
      <c r="P128" s="23"/>
      <c r="Q128" s="20"/>
      <c r="R128" s="20"/>
      <c r="S128" s="23"/>
      <c r="T128" s="20"/>
      <c r="U128" s="20"/>
      <c r="V128" s="23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3"/>
      <c r="AI128" s="20"/>
      <c r="AJ128" s="20"/>
      <c r="AK128" s="23"/>
      <c r="AL128" s="20"/>
      <c r="AM128" s="20"/>
      <c r="AN128" s="23"/>
      <c r="AO128" s="20"/>
      <c r="AP128" s="20"/>
      <c r="AQ128" s="23"/>
      <c r="AR128" s="20"/>
      <c r="AS128" s="20"/>
      <c r="AT128" s="23"/>
      <c r="AU128" s="20"/>
      <c r="AV128" s="20"/>
      <c r="AW128" s="23"/>
      <c r="AX128" s="20"/>
      <c r="AY128" s="20"/>
      <c r="AZ128" s="23"/>
      <c r="BA128" s="20"/>
      <c r="BB128" s="20"/>
      <c r="BC128" s="23"/>
      <c r="BD128" s="20"/>
      <c r="BE128" s="20"/>
      <c r="BF128" s="23"/>
      <c r="BG128" s="20"/>
      <c r="BH128" s="20"/>
      <c r="BI128" s="23"/>
      <c r="BJ128" s="20"/>
      <c r="BK128" s="20"/>
      <c r="BL128" s="23"/>
      <c r="BM128" s="20"/>
      <c r="BN128" s="20"/>
      <c r="BO128" s="23"/>
      <c r="BP128" s="20"/>
      <c r="BQ128" s="20"/>
      <c r="BR128" s="23"/>
      <c r="BS128" s="20"/>
      <c r="BT128" s="20"/>
      <c r="BU128" s="23"/>
      <c r="BV128" s="20"/>
      <c r="BW128" s="20"/>
      <c r="BX128" s="23"/>
      <c r="BY128" s="20"/>
      <c r="BZ128" s="20"/>
      <c r="CA128" s="23"/>
      <c r="CB128" s="20"/>
      <c r="CC128" s="20"/>
      <c r="CD128" s="23"/>
      <c r="CE128" s="20"/>
      <c r="CF128" s="20"/>
      <c r="CG128" s="23"/>
      <c r="CH128" s="20"/>
      <c r="CI128" s="20"/>
      <c r="CJ128" s="23"/>
      <c r="CK128" s="20"/>
      <c r="CL128" s="20"/>
      <c r="CM128" s="23"/>
      <c r="CN128" s="20"/>
      <c r="CO128" s="20"/>
      <c r="CP128" s="23"/>
    </row>
    <row r="129" spans="1:94" s="43" customFormat="1" ht="15.75" customHeight="1">
      <c r="A129" s="20" t="s">
        <v>124</v>
      </c>
      <c r="B129" s="20">
        <f t="shared" si="439"/>
        <v>111.4</v>
      </c>
      <c r="C129" s="20">
        <f t="shared" si="440"/>
        <v>47.75</v>
      </c>
      <c r="D129" s="20">
        <f t="shared" si="370"/>
        <v>42.863554757630155</v>
      </c>
      <c r="E129" s="20"/>
      <c r="F129" s="20"/>
      <c r="G129" s="23"/>
      <c r="H129" s="20"/>
      <c r="I129" s="20"/>
      <c r="J129" s="23"/>
      <c r="K129" s="20">
        <v>111.4</v>
      </c>
      <c r="L129" s="20">
        <v>47.75</v>
      </c>
      <c r="M129" s="23">
        <f t="shared" si="434"/>
        <v>42.863554757630155</v>
      </c>
      <c r="N129" s="20"/>
      <c r="O129" s="20"/>
      <c r="P129" s="23"/>
      <c r="Q129" s="20"/>
      <c r="R129" s="20"/>
      <c r="S129" s="23"/>
      <c r="T129" s="20"/>
      <c r="U129" s="20"/>
      <c r="V129" s="23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3"/>
      <c r="AI129" s="20"/>
      <c r="AJ129" s="20"/>
      <c r="AK129" s="23"/>
      <c r="AL129" s="20"/>
      <c r="AM129" s="20"/>
      <c r="AN129" s="23"/>
      <c r="AO129" s="20"/>
      <c r="AP129" s="20"/>
      <c r="AQ129" s="23"/>
      <c r="AR129" s="20"/>
      <c r="AS129" s="20"/>
      <c r="AT129" s="23"/>
      <c r="AU129" s="20"/>
      <c r="AV129" s="20"/>
      <c r="AW129" s="23"/>
      <c r="AX129" s="20"/>
      <c r="AY129" s="20"/>
      <c r="AZ129" s="23"/>
      <c r="BA129" s="20"/>
      <c r="BB129" s="20"/>
      <c r="BC129" s="23"/>
      <c r="BD129" s="20"/>
      <c r="BE129" s="20"/>
      <c r="BF129" s="23"/>
      <c r="BG129" s="20"/>
      <c r="BH129" s="20"/>
      <c r="BI129" s="23"/>
      <c r="BJ129" s="20"/>
      <c r="BK129" s="20"/>
      <c r="BL129" s="23"/>
      <c r="BM129" s="20"/>
      <c r="BN129" s="20"/>
      <c r="BO129" s="23"/>
      <c r="BP129" s="20"/>
      <c r="BQ129" s="20"/>
      <c r="BR129" s="23"/>
      <c r="BS129" s="20"/>
      <c r="BT129" s="20"/>
      <c r="BU129" s="23"/>
      <c r="BV129" s="20"/>
      <c r="BW129" s="20"/>
      <c r="BX129" s="23"/>
      <c r="BY129" s="20"/>
      <c r="BZ129" s="20"/>
      <c r="CA129" s="23"/>
      <c r="CB129" s="20"/>
      <c r="CC129" s="20"/>
      <c r="CD129" s="23"/>
      <c r="CE129" s="20"/>
      <c r="CF129" s="20"/>
      <c r="CG129" s="23"/>
      <c r="CH129" s="20"/>
      <c r="CI129" s="20"/>
      <c r="CJ129" s="23"/>
      <c r="CK129" s="20"/>
      <c r="CL129" s="20"/>
      <c r="CM129" s="23"/>
      <c r="CN129" s="20"/>
      <c r="CO129" s="20"/>
      <c r="CP129" s="23"/>
    </row>
    <row r="130" spans="1:94" s="43" customFormat="1" ht="15.75" customHeight="1">
      <c r="A130" s="20" t="s">
        <v>128</v>
      </c>
      <c r="B130" s="20">
        <f t="shared" si="439"/>
        <v>111.4</v>
      </c>
      <c r="C130" s="20">
        <f t="shared" si="440"/>
        <v>47.75</v>
      </c>
      <c r="D130" s="20">
        <f t="shared" si="370"/>
        <v>42.863554757630155</v>
      </c>
      <c r="E130" s="20"/>
      <c r="F130" s="20"/>
      <c r="G130" s="23"/>
      <c r="H130" s="20"/>
      <c r="I130" s="20"/>
      <c r="J130" s="23"/>
      <c r="K130" s="20">
        <v>111.4</v>
      </c>
      <c r="L130" s="20">
        <v>47.75</v>
      </c>
      <c r="M130" s="23">
        <f t="shared" si="434"/>
        <v>42.863554757630155</v>
      </c>
      <c r="N130" s="20"/>
      <c r="O130" s="20"/>
      <c r="P130" s="23"/>
      <c r="Q130" s="20"/>
      <c r="R130" s="20"/>
      <c r="S130" s="23"/>
      <c r="T130" s="20"/>
      <c r="U130" s="20"/>
      <c r="V130" s="23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3"/>
      <c r="AI130" s="20"/>
      <c r="AJ130" s="20"/>
      <c r="AK130" s="23"/>
      <c r="AL130" s="20"/>
      <c r="AM130" s="20"/>
      <c r="AN130" s="23"/>
      <c r="AO130" s="20"/>
      <c r="AP130" s="20"/>
      <c r="AQ130" s="23"/>
      <c r="AR130" s="20"/>
      <c r="AS130" s="20"/>
      <c r="AT130" s="23"/>
      <c r="AU130" s="20"/>
      <c r="AV130" s="20"/>
      <c r="AW130" s="23"/>
      <c r="AX130" s="20"/>
      <c r="AY130" s="20"/>
      <c r="AZ130" s="23"/>
      <c r="BA130" s="20"/>
      <c r="BB130" s="20"/>
      <c r="BC130" s="23"/>
      <c r="BD130" s="20"/>
      <c r="BE130" s="20"/>
      <c r="BF130" s="23"/>
      <c r="BG130" s="20"/>
      <c r="BH130" s="20"/>
      <c r="BI130" s="23"/>
      <c r="BJ130" s="20"/>
      <c r="BK130" s="20"/>
      <c r="BL130" s="23"/>
      <c r="BM130" s="20"/>
      <c r="BN130" s="20"/>
      <c r="BO130" s="23"/>
      <c r="BP130" s="20"/>
      <c r="BQ130" s="20"/>
      <c r="BR130" s="23"/>
      <c r="BS130" s="20"/>
      <c r="BT130" s="20"/>
      <c r="BU130" s="23"/>
      <c r="BV130" s="20"/>
      <c r="BW130" s="20"/>
      <c r="BX130" s="23"/>
      <c r="BY130" s="20"/>
      <c r="BZ130" s="20"/>
      <c r="CA130" s="23"/>
      <c r="CB130" s="20"/>
      <c r="CC130" s="20"/>
      <c r="CD130" s="23"/>
      <c r="CE130" s="20"/>
      <c r="CF130" s="20"/>
      <c r="CG130" s="23"/>
      <c r="CH130" s="20"/>
      <c r="CI130" s="20"/>
      <c r="CJ130" s="23"/>
      <c r="CK130" s="20"/>
      <c r="CL130" s="20"/>
      <c r="CM130" s="23"/>
      <c r="CN130" s="20"/>
      <c r="CO130" s="20"/>
      <c r="CP130" s="23"/>
    </row>
    <row r="131" spans="1:94" s="43" customFormat="1" ht="15.75" customHeight="1">
      <c r="A131" s="20" t="s">
        <v>135</v>
      </c>
      <c r="B131" s="20">
        <f t="shared" si="439"/>
        <v>111.4</v>
      </c>
      <c r="C131" s="20">
        <f t="shared" si="440"/>
        <v>45</v>
      </c>
      <c r="D131" s="20">
        <f t="shared" si="370"/>
        <v>40.394973070017954</v>
      </c>
      <c r="E131" s="20"/>
      <c r="F131" s="20"/>
      <c r="G131" s="23"/>
      <c r="H131" s="20"/>
      <c r="I131" s="20"/>
      <c r="J131" s="23"/>
      <c r="K131" s="20">
        <v>111.4</v>
      </c>
      <c r="L131" s="20">
        <v>45</v>
      </c>
      <c r="M131" s="23">
        <f t="shared" si="434"/>
        <v>40.394973070017954</v>
      </c>
      <c r="N131" s="20"/>
      <c r="O131" s="20"/>
      <c r="P131" s="23"/>
      <c r="Q131" s="20"/>
      <c r="R131" s="20"/>
      <c r="S131" s="23"/>
      <c r="T131" s="20"/>
      <c r="U131" s="20"/>
      <c r="V131" s="23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3"/>
      <c r="AI131" s="20"/>
      <c r="AJ131" s="20"/>
      <c r="AK131" s="23"/>
      <c r="AL131" s="20"/>
      <c r="AM131" s="20"/>
      <c r="AN131" s="23"/>
      <c r="AO131" s="20"/>
      <c r="AP131" s="20"/>
      <c r="AQ131" s="23"/>
      <c r="AR131" s="20"/>
      <c r="AS131" s="20"/>
      <c r="AT131" s="23"/>
      <c r="AU131" s="20"/>
      <c r="AV131" s="20"/>
      <c r="AW131" s="23"/>
      <c r="AX131" s="20"/>
      <c r="AY131" s="20"/>
      <c r="AZ131" s="23"/>
      <c r="BA131" s="20"/>
      <c r="BB131" s="20"/>
      <c r="BC131" s="23"/>
      <c r="BD131" s="20"/>
      <c r="BE131" s="20"/>
      <c r="BF131" s="23"/>
      <c r="BG131" s="20"/>
      <c r="BH131" s="20"/>
      <c r="BI131" s="23"/>
      <c r="BJ131" s="20"/>
      <c r="BK131" s="20"/>
      <c r="BL131" s="23"/>
      <c r="BM131" s="20"/>
      <c r="BN131" s="20"/>
      <c r="BO131" s="23"/>
      <c r="BP131" s="20"/>
      <c r="BQ131" s="20"/>
      <c r="BR131" s="23"/>
      <c r="BS131" s="20"/>
      <c r="BT131" s="20"/>
      <c r="BU131" s="23"/>
      <c r="BV131" s="20"/>
      <c r="BW131" s="20"/>
      <c r="BX131" s="23"/>
      <c r="BY131" s="20"/>
      <c r="BZ131" s="20"/>
      <c r="CA131" s="23"/>
      <c r="CB131" s="20"/>
      <c r="CC131" s="20"/>
      <c r="CD131" s="23"/>
      <c r="CE131" s="20"/>
      <c r="CF131" s="20"/>
      <c r="CG131" s="23"/>
      <c r="CH131" s="20"/>
      <c r="CI131" s="20"/>
      <c r="CJ131" s="23"/>
      <c r="CK131" s="20"/>
      <c r="CL131" s="20"/>
      <c r="CM131" s="23"/>
      <c r="CN131" s="20"/>
      <c r="CO131" s="20"/>
      <c r="CP131" s="23"/>
    </row>
    <row r="132" spans="1:94" s="43" customFormat="1" ht="15.75" customHeight="1">
      <c r="A132" s="20" t="s">
        <v>88</v>
      </c>
      <c r="B132" s="20">
        <f t="shared" si="439"/>
        <v>227</v>
      </c>
      <c r="C132" s="20">
        <f t="shared" si="440"/>
        <v>85.75</v>
      </c>
      <c r="D132" s="20">
        <f t="shared" si="370"/>
        <v>37.775330396475773</v>
      </c>
      <c r="E132" s="20"/>
      <c r="F132" s="20"/>
      <c r="G132" s="23"/>
      <c r="H132" s="20"/>
      <c r="I132" s="20"/>
      <c r="J132" s="23"/>
      <c r="K132" s="20">
        <v>227</v>
      </c>
      <c r="L132" s="20">
        <v>85.75</v>
      </c>
      <c r="M132" s="23">
        <f t="shared" si="434"/>
        <v>37.775330396475773</v>
      </c>
      <c r="N132" s="20"/>
      <c r="O132" s="20"/>
      <c r="P132" s="23"/>
      <c r="Q132" s="20"/>
      <c r="R132" s="20"/>
      <c r="S132" s="23"/>
      <c r="T132" s="20"/>
      <c r="U132" s="20"/>
      <c r="V132" s="23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3"/>
      <c r="AI132" s="20"/>
      <c r="AJ132" s="20"/>
      <c r="AK132" s="23"/>
      <c r="AL132" s="20"/>
      <c r="AM132" s="20"/>
      <c r="AN132" s="23"/>
      <c r="AO132" s="20"/>
      <c r="AP132" s="20"/>
      <c r="AQ132" s="23"/>
      <c r="AR132" s="20"/>
      <c r="AS132" s="20"/>
      <c r="AT132" s="23"/>
      <c r="AU132" s="20"/>
      <c r="AV132" s="20"/>
      <c r="AW132" s="23"/>
      <c r="AX132" s="20"/>
      <c r="AY132" s="20"/>
      <c r="AZ132" s="23"/>
      <c r="BA132" s="20"/>
      <c r="BB132" s="20"/>
      <c r="BC132" s="23"/>
      <c r="BD132" s="20"/>
      <c r="BE132" s="20"/>
      <c r="BF132" s="23"/>
      <c r="BG132" s="20"/>
      <c r="BH132" s="20"/>
      <c r="BI132" s="23"/>
      <c r="BJ132" s="20"/>
      <c r="BK132" s="20"/>
      <c r="BL132" s="23"/>
      <c r="BM132" s="20"/>
      <c r="BN132" s="20"/>
      <c r="BO132" s="23"/>
      <c r="BP132" s="20"/>
      <c r="BQ132" s="20"/>
      <c r="BR132" s="23"/>
      <c r="BS132" s="20"/>
      <c r="BT132" s="20"/>
      <c r="BU132" s="23"/>
      <c r="BV132" s="20"/>
      <c r="BW132" s="20"/>
      <c r="BX132" s="23"/>
      <c r="BY132" s="20"/>
      <c r="BZ132" s="20"/>
      <c r="CA132" s="23"/>
      <c r="CB132" s="20"/>
      <c r="CC132" s="20"/>
      <c r="CD132" s="23"/>
      <c r="CE132" s="20"/>
      <c r="CF132" s="20"/>
      <c r="CG132" s="23"/>
      <c r="CH132" s="20"/>
      <c r="CI132" s="20"/>
      <c r="CJ132" s="23"/>
      <c r="CK132" s="20"/>
      <c r="CL132" s="20"/>
      <c r="CM132" s="23"/>
      <c r="CN132" s="20"/>
      <c r="CO132" s="20"/>
      <c r="CP132" s="23"/>
    </row>
    <row r="133" spans="1:94" s="43" customFormat="1" ht="15.75" customHeight="1">
      <c r="A133" s="20" t="s">
        <v>130</v>
      </c>
      <c r="B133" s="20">
        <f t="shared" si="439"/>
        <v>111.4</v>
      </c>
      <c r="C133" s="20">
        <f t="shared" si="440"/>
        <v>37.9</v>
      </c>
      <c r="D133" s="20">
        <f t="shared" si="370"/>
        <v>34.021543985637344</v>
      </c>
      <c r="E133" s="20"/>
      <c r="F133" s="20"/>
      <c r="G133" s="23"/>
      <c r="H133" s="20"/>
      <c r="I133" s="20"/>
      <c r="J133" s="23"/>
      <c r="K133" s="20">
        <v>111.4</v>
      </c>
      <c r="L133" s="20">
        <v>37.9</v>
      </c>
      <c r="M133" s="23">
        <f t="shared" si="434"/>
        <v>34.021543985637344</v>
      </c>
      <c r="N133" s="20"/>
      <c r="O133" s="20"/>
      <c r="P133" s="23"/>
      <c r="Q133" s="20"/>
      <c r="R133" s="20"/>
      <c r="S133" s="23"/>
      <c r="T133" s="20"/>
      <c r="U133" s="20"/>
      <c r="V133" s="23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3"/>
      <c r="AI133" s="20"/>
      <c r="AJ133" s="20"/>
      <c r="AK133" s="23"/>
      <c r="AL133" s="20"/>
      <c r="AM133" s="20"/>
      <c r="AN133" s="23"/>
      <c r="AO133" s="20"/>
      <c r="AP133" s="20"/>
      <c r="AQ133" s="23"/>
      <c r="AR133" s="20"/>
      <c r="AS133" s="20"/>
      <c r="AT133" s="23"/>
      <c r="AU133" s="20"/>
      <c r="AV133" s="20"/>
      <c r="AW133" s="23"/>
      <c r="AX133" s="20"/>
      <c r="AY133" s="20"/>
      <c r="AZ133" s="23"/>
      <c r="BA133" s="20"/>
      <c r="BB133" s="20"/>
      <c r="BC133" s="23"/>
      <c r="BD133" s="20"/>
      <c r="BE133" s="20"/>
      <c r="BF133" s="23"/>
      <c r="BG133" s="20"/>
      <c r="BH133" s="20"/>
      <c r="BI133" s="23"/>
      <c r="BJ133" s="20"/>
      <c r="BK133" s="20"/>
      <c r="BL133" s="23"/>
      <c r="BM133" s="20"/>
      <c r="BN133" s="20"/>
      <c r="BO133" s="23"/>
      <c r="BP133" s="20"/>
      <c r="BQ133" s="20"/>
      <c r="BR133" s="23"/>
      <c r="BS133" s="20"/>
      <c r="BT133" s="20"/>
      <c r="BU133" s="23"/>
      <c r="BV133" s="20"/>
      <c r="BW133" s="20"/>
      <c r="BX133" s="23"/>
      <c r="BY133" s="20"/>
      <c r="BZ133" s="20"/>
      <c r="CA133" s="23"/>
      <c r="CB133" s="20"/>
      <c r="CC133" s="20"/>
      <c r="CD133" s="23"/>
      <c r="CE133" s="20"/>
      <c r="CF133" s="20"/>
      <c r="CG133" s="23"/>
      <c r="CH133" s="20"/>
      <c r="CI133" s="20"/>
      <c r="CJ133" s="23"/>
      <c r="CK133" s="20"/>
      <c r="CL133" s="20"/>
      <c r="CM133" s="23"/>
      <c r="CN133" s="20"/>
      <c r="CO133" s="20"/>
      <c r="CP133" s="23"/>
    </row>
    <row r="134" spans="1:94" s="43" customFormat="1" ht="15.75" customHeight="1">
      <c r="A134" s="20" t="s">
        <v>146</v>
      </c>
      <c r="B134" s="20">
        <f t="shared" si="439"/>
        <v>111.4</v>
      </c>
      <c r="C134" s="20">
        <f t="shared" si="440"/>
        <v>51.00996</v>
      </c>
      <c r="D134" s="20">
        <f t="shared" si="370"/>
        <v>45.789910233393179</v>
      </c>
      <c r="E134" s="20"/>
      <c r="F134" s="20"/>
      <c r="G134" s="23"/>
      <c r="H134" s="20"/>
      <c r="I134" s="20"/>
      <c r="J134" s="23"/>
      <c r="K134" s="20">
        <v>111.4</v>
      </c>
      <c r="L134" s="20">
        <v>51.00996</v>
      </c>
      <c r="M134" s="23">
        <f t="shared" si="434"/>
        <v>45.789910233393179</v>
      </c>
      <c r="N134" s="20"/>
      <c r="O134" s="20"/>
      <c r="P134" s="23"/>
      <c r="Q134" s="20"/>
      <c r="R134" s="20"/>
      <c r="S134" s="23"/>
      <c r="T134" s="20"/>
      <c r="U134" s="20"/>
      <c r="V134" s="23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3"/>
      <c r="AI134" s="20"/>
      <c r="AJ134" s="20"/>
      <c r="AK134" s="23"/>
      <c r="AL134" s="20"/>
      <c r="AM134" s="20"/>
      <c r="AN134" s="23"/>
      <c r="AO134" s="20"/>
      <c r="AP134" s="20"/>
      <c r="AQ134" s="23"/>
      <c r="AR134" s="20"/>
      <c r="AS134" s="20"/>
      <c r="AT134" s="23"/>
      <c r="AU134" s="20"/>
      <c r="AV134" s="20"/>
      <c r="AW134" s="23"/>
      <c r="AX134" s="20"/>
      <c r="AY134" s="20"/>
      <c r="AZ134" s="23"/>
      <c r="BA134" s="20"/>
      <c r="BB134" s="20"/>
      <c r="BC134" s="23"/>
      <c r="BD134" s="20"/>
      <c r="BE134" s="20"/>
      <c r="BF134" s="23"/>
      <c r="BG134" s="20"/>
      <c r="BH134" s="20"/>
      <c r="BI134" s="23"/>
      <c r="BJ134" s="20"/>
      <c r="BK134" s="20"/>
      <c r="BL134" s="23"/>
      <c r="BM134" s="20"/>
      <c r="BN134" s="20"/>
      <c r="BO134" s="23"/>
      <c r="BP134" s="20"/>
      <c r="BQ134" s="20"/>
      <c r="BR134" s="23"/>
      <c r="BS134" s="20"/>
      <c r="BT134" s="20"/>
      <c r="BU134" s="23"/>
      <c r="BV134" s="20"/>
      <c r="BW134" s="20"/>
      <c r="BX134" s="23"/>
      <c r="BY134" s="20"/>
      <c r="BZ134" s="20"/>
      <c r="CA134" s="23"/>
      <c r="CB134" s="20"/>
      <c r="CC134" s="20"/>
      <c r="CD134" s="23"/>
      <c r="CE134" s="20"/>
      <c r="CF134" s="20"/>
      <c r="CG134" s="23"/>
      <c r="CH134" s="20"/>
      <c r="CI134" s="20"/>
      <c r="CJ134" s="23"/>
      <c r="CK134" s="20"/>
      <c r="CL134" s="20"/>
      <c r="CM134" s="23"/>
      <c r="CN134" s="20"/>
      <c r="CO134" s="20"/>
      <c r="CP134" s="23"/>
    </row>
    <row r="135" spans="1:94" s="61" customFormat="1" ht="15.75" customHeight="1">
      <c r="A135" s="22" t="s">
        <v>169</v>
      </c>
      <c r="B135" s="22">
        <f>B136+B137</f>
        <v>275873.79100000003</v>
      </c>
      <c r="C135" s="22">
        <f t="shared" ref="C135:BK135" si="441">C136+C137</f>
        <v>169732.99412999998</v>
      </c>
      <c r="D135" s="22">
        <f t="shared" si="370"/>
        <v>61.525596003427509</v>
      </c>
      <c r="E135" s="22">
        <f t="shared" si="441"/>
        <v>1090</v>
      </c>
      <c r="F135" s="22">
        <f t="shared" si="441"/>
        <v>459.00700000000001</v>
      </c>
      <c r="G135" s="24">
        <f t="shared" ref="G135" si="442">F135/E135*100</f>
        <v>42.110733944954127</v>
      </c>
      <c r="H135" s="22">
        <f t="shared" si="441"/>
        <v>85.2</v>
      </c>
      <c r="I135" s="22">
        <f t="shared" si="441"/>
        <v>85.2</v>
      </c>
      <c r="J135" s="24">
        <f t="shared" ref="J135:J136" si="443">I135/H135*100</f>
        <v>100</v>
      </c>
      <c r="K135" s="22">
        <f t="shared" si="441"/>
        <v>1469.1999999999998</v>
      </c>
      <c r="L135" s="22">
        <f t="shared" si="441"/>
        <v>764.05399999999986</v>
      </c>
      <c r="M135" s="24">
        <f t="shared" ref="M135" si="444">L135/K135*100</f>
        <v>52.004764497685805</v>
      </c>
      <c r="N135" s="22">
        <f t="shared" si="441"/>
        <v>145763.20000000001</v>
      </c>
      <c r="O135" s="22">
        <f t="shared" si="441"/>
        <v>89977.2</v>
      </c>
      <c r="P135" s="24">
        <f t="shared" ref="P135" si="445">O135/N135*100</f>
        <v>61.728337467893127</v>
      </c>
      <c r="Q135" s="22">
        <f t="shared" si="441"/>
        <v>43130.3</v>
      </c>
      <c r="R135" s="22">
        <f t="shared" si="441"/>
        <v>24267.9</v>
      </c>
      <c r="S135" s="24">
        <f t="shared" ref="S135" si="446">R135/Q135*100</f>
        <v>56.266476235964049</v>
      </c>
      <c r="T135" s="22">
        <f t="shared" si="441"/>
        <v>25</v>
      </c>
      <c r="U135" s="22">
        <f t="shared" si="441"/>
        <v>0</v>
      </c>
      <c r="V135" s="24">
        <f t="shared" ref="V135" si="447">U135/T135*100</f>
        <v>0</v>
      </c>
      <c r="W135" s="22">
        <f t="shared" si="441"/>
        <v>133.9</v>
      </c>
      <c r="X135" s="22">
        <f t="shared" si="441"/>
        <v>45.9</v>
      </c>
      <c r="Y135" s="22">
        <f t="shared" ref="Y135:Y136" si="448">X135/W135*100</f>
        <v>34.279312920089616</v>
      </c>
      <c r="Z135" s="22">
        <f t="shared" si="441"/>
        <v>18727.3</v>
      </c>
      <c r="AA135" s="22">
        <f t="shared" si="441"/>
        <v>13748.3</v>
      </c>
      <c r="AB135" s="22">
        <f t="shared" ref="AB135" si="449">AA135/Z135*100</f>
        <v>73.413145514836629</v>
      </c>
      <c r="AC135" s="22">
        <f t="shared" si="441"/>
        <v>4989.5</v>
      </c>
      <c r="AD135" s="22">
        <f t="shared" si="441"/>
        <v>3433.442</v>
      </c>
      <c r="AE135" s="22">
        <f t="shared" ref="AE135:AE136" si="450">AD135/AC135*100</f>
        <v>68.813348030864816</v>
      </c>
      <c r="AF135" s="22">
        <f t="shared" si="441"/>
        <v>29824.81</v>
      </c>
      <c r="AG135" s="22">
        <f t="shared" si="441"/>
        <v>21261.69614</v>
      </c>
      <c r="AH135" s="24">
        <f t="shared" ref="AH135:AH136" si="451">AG135/AF135*100</f>
        <v>71.288622257778002</v>
      </c>
      <c r="AI135" s="22">
        <f t="shared" si="441"/>
        <v>111.3</v>
      </c>
      <c r="AJ135" s="22">
        <f t="shared" si="441"/>
        <v>44.7</v>
      </c>
      <c r="AK135" s="24">
        <f t="shared" ref="AK135" si="452">AJ135/AI135*100</f>
        <v>40.161725067385454</v>
      </c>
      <c r="AL135" s="22">
        <f t="shared" si="441"/>
        <v>0</v>
      </c>
      <c r="AM135" s="22">
        <f t="shared" si="441"/>
        <v>0</v>
      </c>
      <c r="AN135" s="24"/>
      <c r="AO135" s="22">
        <f t="shared" si="441"/>
        <v>422</v>
      </c>
      <c r="AP135" s="22">
        <f t="shared" si="441"/>
        <v>208.78085999999999</v>
      </c>
      <c r="AQ135" s="24">
        <f t="shared" ref="AQ135" si="453">AP135/AO135*100</f>
        <v>49.474137440758291</v>
      </c>
      <c r="AR135" s="22">
        <f t="shared" si="441"/>
        <v>3</v>
      </c>
      <c r="AS135" s="22">
        <f t="shared" si="441"/>
        <v>1.5</v>
      </c>
      <c r="AT135" s="24">
        <f t="shared" ref="AT135:AT136" si="454">AS135/AR135*100</f>
        <v>50</v>
      </c>
      <c r="AU135" s="22">
        <f t="shared" si="441"/>
        <v>287.2</v>
      </c>
      <c r="AV135" s="22">
        <f t="shared" si="441"/>
        <v>167.3</v>
      </c>
      <c r="AW135" s="24">
        <f t="shared" ref="AW135" si="455">AV135/AU135*100</f>
        <v>58.252089136490262</v>
      </c>
      <c r="AX135" s="22">
        <f t="shared" si="441"/>
        <v>676</v>
      </c>
      <c r="AY135" s="22">
        <f t="shared" si="441"/>
        <v>270.23548</v>
      </c>
      <c r="AZ135" s="24">
        <f t="shared" ref="AZ135" si="456">AY135/AX135*100</f>
        <v>39.975662721893492</v>
      </c>
      <c r="BA135" s="22">
        <f t="shared" si="441"/>
        <v>24</v>
      </c>
      <c r="BB135" s="22">
        <f t="shared" si="441"/>
        <v>4.6654</v>
      </c>
      <c r="BC135" s="24">
        <f t="shared" ref="BC135" si="457">BB135/BA135*100</f>
        <v>19.439166666666665</v>
      </c>
      <c r="BD135" s="22">
        <f t="shared" si="441"/>
        <v>0</v>
      </c>
      <c r="BE135" s="22">
        <f t="shared" si="441"/>
        <v>0</v>
      </c>
      <c r="BF135" s="23"/>
      <c r="BG135" s="22">
        <f t="shared" si="441"/>
        <v>283.89999999999998</v>
      </c>
      <c r="BH135" s="22">
        <f t="shared" si="441"/>
        <v>144.37899999999999</v>
      </c>
      <c r="BI135" s="24">
        <f t="shared" ref="BI135:BI136" si="458">BH135/BG135*100</f>
        <v>50.855582951743571</v>
      </c>
      <c r="BJ135" s="22">
        <f t="shared" si="441"/>
        <v>0</v>
      </c>
      <c r="BK135" s="22">
        <f t="shared" si="441"/>
        <v>0</v>
      </c>
      <c r="BL135" s="23"/>
      <c r="BM135" s="22">
        <f t="shared" ref="BM135:CF135" si="459">BM136+BM137</f>
        <v>16232.6</v>
      </c>
      <c r="BN135" s="22">
        <f t="shared" si="459"/>
        <v>7644.5192500000003</v>
      </c>
      <c r="BO135" s="24">
        <f t="shared" ref="BO135" si="460">BN135/BM135*100</f>
        <v>47.09362178578909</v>
      </c>
      <c r="BP135" s="22">
        <f t="shared" si="459"/>
        <v>99</v>
      </c>
      <c r="BQ135" s="22">
        <f t="shared" si="459"/>
        <v>0</v>
      </c>
      <c r="BR135" s="24">
        <f t="shared" ref="BR135" si="461">BQ135/BP135*100</f>
        <v>0</v>
      </c>
      <c r="BS135" s="22">
        <f t="shared" si="459"/>
        <v>0</v>
      </c>
      <c r="BT135" s="22">
        <f t="shared" si="459"/>
        <v>0</v>
      </c>
      <c r="BU135" s="23"/>
      <c r="BV135" s="22">
        <f t="shared" si="459"/>
        <v>1582.9110000000001</v>
      </c>
      <c r="BW135" s="22">
        <f t="shared" si="459"/>
        <v>0</v>
      </c>
      <c r="BX135" s="24">
        <f>BW135/BV135*100</f>
        <v>0</v>
      </c>
      <c r="BY135" s="22">
        <f t="shared" si="459"/>
        <v>0</v>
      </c>
      <c r="BZ135" s="22">
        <f t="shared" si="459"/>
        <v>0</v>
      </c>
      <c r="CA135" s="24"/>
      <c r="CB135" s="22">
        <f t="shared" si="459"/>
        <v>0</v>
      </c>
      <c r="CC135" s="22">
        <f t="shared" si="459"/>
        <v>0</v>
      </c>
      <c r="CD135" s="24"/>
      <c r="CE135" s="22">
        <f t="shared" si="459"/>
        <v>0</v>
      </c>
      <c r="CF135" s="22">
        <f t="shared" si="459"/>
        <v>0</v>
      </c>
      <c r="CG135" s="24"/>
      <c r="CH135" s="22">
        <f t="shared" ref="CH135:CI135" si="462">CH136+CH137</f>
        <v>54.77</v>
      </c>
      <c r="CI135" s="22">
        <f t="shared" si="462"/>
        <v>0</v>
      </c>
      <c r="CJ135" s="24">
        <f>CI135/CH135*100</f>
        <v>0</v>
      </c>
      <c r="CK135" s="22">
        <f t="shared" ref="CK135:CL135" si="463">CK136+CK137</f>
        <v>10858.7</v>
      </c>
      <c r="CL135" s="22">
        <f t="shared" si="463"/>
        <v>7204.2150000000001</v>
      </c>
      <c r="CM135" s="24">
        <f t="shared" ref="CM135:CM136" si="464">CL135/CK135*100</f>
        <v>66.345096558519884</v>
      </c>
      <c r="CN135" s="22">
        <f t="shared" ref="CN135:CO135" si="465">CN136+CN137</f>
        <v>0</v>
      </c>
      <c r="CO135" s="22">
        <f t="shared" si="465"/>
        <v>0</v>
      </c>
      <c r="CP135" s="24"/>
    </row>
    <row r="136" spans="1:94" s="43" customFormat="1" ht="15.75" customHeight="1">
      <c r="A136" s="20" t="s">
        <v>170</v>
      </c>
      <c r="B136" s="20">
        <f>E136+H136+K136+N136+Q136+T136+W136+Z136+AC136+AF136+AI136+AL136+AO136+AR136+AU136+AX136+BA136+BD136+BG136+BJ136+BM136+BP136+BS136+BV136+BY136+CH136+CK136+CN136</f>
        <v>274404.59100000001</v>
      </c>
      <c r="C136" s="20">
        <f>F136+I136+L136+O136+R136+U136+X136+AA136+AD136+AG136+AJ136+AM136+AP136+AS136+AV136+AY136+BB136+BE136+BH136+BK136+BN136+BQ136+BT136+BW136+BZ136+CI136+CL136+CO136</f>
        <v>168968.94012999997</v>
      </c>
      <c r="D136" s="20">
        <f t="shared" si="370"/>
        <v>61.576571847516924</v>
      </c>
      <c r="E136" s="20">
        <v>1090</v>
      </c>
      <c r="F136" s="20">
        <v>459.00700000000001</v>
      </c>
      <c r="G136" s="23">
        <f>F136/E136*100</f>
        <v>42.110733944954127</v>
      </c>
      <c r="H136" s="20">
        <v>85.2</v>
      </c>
      <c r="I136" s="20">
        <v>85.2</v>
      </c>
      <c r="J136" s="23">
        <f t="shared" si="443"/>
        <v>100</v>
      </c>
      <c r="K136" s="20"/>
      <c r="L136" s="20"/>
      <c r="M136" s="23"/>
      <c r="N136" s="20">
        <v>145763.20000000001</v>
      </c>
      <c r="O136" s="20">
        <v>89977.2</v>
      </c>
      <c r="P136" s="23">
        <f>O136/N136*100</f>
        <v>61.728337467893127</v>
      </c>
      <c r="Q136" s="20">
        <v>43130.3</v>
      </c>
      <c r="R136" s="20">
        <v>24267.9</v>
      </c>
      <c r="S136" s="23">
        <f>R136/Q136*100</f>
        <v>56.266476235964049</v>
      </c>
      <c r="T136" s="20">
        <v>25</v>
      </c>
      <c r="U136" s="20"/>
      <c r="V136" s="23">
        <f>U136/T136*100</f>
        <v>0</v>
      </c>
      <c r="W136" s="20">
        <v>133.9</v>
      </c>
      <c r="X136" s="20">
        <v>45.9</v>
      </c>
      <c r="Y136" s="23">
        <f t="shared" si="448"/>
        <v>34.279312920089616</v>
      </c>
      <c r="Z136" s="20">
        <v>18727.3</v>
      </c>
      <c r="AA136" s="20">
        <v>13748.3</v>
      </c>
      <c r="AB136" s="20">
        <f>AA136/Z136*100</f>
        <v>73.413145514836629</v>
      </c>
      <c r="AC136" s="20">
        <v>4989.5</v>
      </c>
      <c r="AD136" s="20">
        <v>3433.442</v>
      </c>
      <c r="AE136" s="23">
        <f t="shared" si="450"/>
        <v>68.813348030864816</v>
      </c>
      <c r="AF136" s="20">
        <v>29824.81</v>
      </c>
      <c r="AG136" s="20">
        <v>21261.69614</v>
      </c>
      <c r="AH136" s="23">
        <f t="shared" si="451"/>
        <v>71.288622257778002</v>
      </c>
      <c r="AI136" s="20">
        <v>111.3</v>
      </c>
      <c r="AJ136" s="20">
        <v>44.7</v>
      </c>
      <c r="AK136" s="23">
        <f>AJ136/AI136*100</f>
        <v>40.161725067385454</v>
      </c>
      <c r="AL136" s="20"/>
      <c r="AM136" s="20"/>
      <c r="AN136" s="23"/>
      <c r="AO136" s="20">
        <v>422</v>
      </c>
      <c r="AP136" s="20">
        <v>208.78085999999999</v>
      </c>
      <c r="AQ136" s="23">
        <f>AP136/AO136*100</f>
        <v>49.474137440758291</v>
      </c>
      <c r="AR136" s="20">
        <v>3</v>
      </c>
      <c r="AS136" s="20">
        <v>1.5</v>
      </c>
      <c r="AT136" s="23">
        <f t="shared" si="454"/>
        <v>50</v>
      </c>
      <c r="AU136" s="20">
        <v>287.2</v>
      </c>
      <c r="AV136" s="20">
        <v>167.3</v>
      </c>
      <c r="AW136" s="23">
        <f>AV136/AU136*100</f>
        <v>58.252089136490262</v>
      </c>
      <c r="AX136" s="20">
        <v>676</v>
      </c>
      <c r="AY136" s="20">
        <v>270.23548</v>
      </c>
      <c r="AZ136" s="23">
        <f>AY136/AX136*100</f>
        <v>39.975662721893492</v>
      </c>
      <c r="BA136" s="20">
        <v>24</v>
      </c>
      <c r="BB136" s="20">
        <v>4.6654</v>
      </c>
      <c r="BC136" s="23">
        <f>BB136/BA136*100</f>
        <v>19.439166666666665</v>
      </c>
      <c r="BD136" s="20"/>
      <c r="BE136" s="20"/>
      <c r="BF136" s="23"/>
      <c r="BG136" s="20">
        <v>283.89999999999998</v>
      </c>
      <c r="BH136" s="20">
        <v>144.37899999999999</v>
      </c>
      <c r="BI136" s="23">
        <f t="shared" si="458"/>
        <v>50.855582951743571</v>
      </c>
      <c r="BJ136" s="20"/>
      <c r="BK136" s="20"/>
      <c r="BL136" s="23"/>
      <c r="BM136" s="20">
        <v>16232.6</v>
      </c>
      <c r="BN136" s="20">
        <v>7644.5192500000003</v>
      </c>
      <c r="BO136" s="23">
        <f>BN136/BM136*100</f>
        <v>47.09362178578909</v>
      </c>
      <c r="BP136" s="20">
        <v>99</v>
      </c>
      <c r="BQ136" s="20">
        <v>0</v>
      </c>
      <c r="BR136" s="23">
        <f>BQ136/BP136*100</f>
        <v>0</v>
      </c>
      <c r="BS136" s="20"/>
      <c r="BT136" s="20"/>
      <c r="BU136" s="23"/>
      <c r="BV136" s="20">
        <v>1582.9110000000001</v>
      </c>
      <c r="BW136" s="20">
        <v>0</v>
      </c>
      <c r="BX136" s="23">
        <f>BW136/BV136*100</f>
        <v>0</v>
      </c>
      <c r="BY136" s="20"/>
      <c r="BZ136" s="20"/>
      <c r="CA136" s="23"/>
      <c r="CB136" s="20"/>
      <c r="CC136" s="20"/>
      <c r="CD136" s="23"/>
      <c r="CE136" s="20"/>
      <c r="CF136" s="20"/>
      <c r="CG136" s="23"/>
      <c r="CH136" s="20">
        <v>54.77</v>
      </c>
      <c r="CI136" s="20">
        <v>0</v>
      </c>
      <c r="CJ136" s="23">
        <f>CI136/CH136*100</f>
        <v>0</v>
      </c>
      <c r="CK136" s="20">
        <v>10858.7</v>
      </c>
      <c r="CL136" s="20">
        <v>7204.2150000000001</v>
      </c>
      <c r="CM136" s="23">
        <f t="shared" si="464"/>
        <v>66.345096558519884</v>
      </c>
      <c r="CN136" s="20"/>
      <c r="CO136" s="20"/>
      <c r="CP136" s="23"/>
    </row>
    <row r="137" spans="1:94" s="61" customFormat="1" ht="15.75" customHeight="1">
      <c r="A137" s="22" t="s">
        <v>192</v>
      </c>
      <c r="B137" s="22">
        <f>SUM(B138:B145)</f>
        <v>1469.1999999999998</v>
      </c>
      <c r="C137" s="22">
        <f>SUM(C138:C145)</f>
        <v>764.05399999999986</v>
      </c>
      <c r="D137" s="22">
        <f t="shared" si="370"/>
        <v>52.004764497685805</v>
      </c>
      <c r="E137" s="22">
        <f t="shared" ref="E137:BK137" si="466">SUM(E138:E145)</f>
        <v>0</v>
      </c>
      <c r="F137" s="22">
        <f t="shared" si="466"/>
        <v>0</v>
      </c>
      <c r="G137" s="24"/>
      <c r="H137" s="22">
        <f t="shared" si="466"/>
        <v>0</v>
      </c>
      <c r="I137" s="22">
        <f t="shared" si="466"/>
        <v>0</v>
      </c>
      <c r="J137" s="24"/>
      <c r="K137" s="22">
        <f>SUM(K138:K145)</f>
        <v>1469.1999999999998</v>
      </c>
      <c r="L137" s="22">
        <f t="shared" si="466"/>
        <v>764.05399999999986</v>
      </c>
      <c r="M137" s="24">
        <f t="shared" ref="M137" si="467">L137/K137*100</f>
        <v>52.004764497685805</v>
      </c>
      <c r="N137" s="22">
        <f t="shared" si="466"/>
        <v>0</v>
      </c>
      <c r="O137" s="22">
        <f t="shared" si="466"/>
        <v>0</v>
      </c>
      <c r="P137" s="24"/>
      <c r="Q137" s="22">
        <f t="shared" si="466"/>
        <v>0</v>
      </c>
      <c r="R137" s="22">
        <f t="shared" si="466"/>
        <v>0</v>
      </c>
      <c r="S137" s="24"/>
      <c r="T137" s="22">
        <f t="shared" si="466"/>
        <v>0</v>
      </c>
      <c r="U137" s="22">
        <f t="shared" si="466"/>
        <v>0</v>
      </c>
      <c r="V137" s="24"/>
      <c r="W137" s="22">
        <f t="shared" si="466"/>
        <v>0</v>
      </c>
      <c r="X137" s="22">
        <f t="shared" si="466"/>
        <v>0</v>
      </c>
      <c r="Y137" s="22"/>
      <c r="Z137" s="22">
        <f t="shared" si="466"/>
        <v>0</v>
      </c>
      <c r="AA137" s="22">
        <f t="shared" si="466"/>
        <v>0</v>
      </c>
      <c r="AB137" s="22"/>
      <c r="AC137" s="22">
        <f t="shared" si="466"/>
        <v>0</v>
      </c>
      <c r="AD137" s="22">
        <f t="shared" si="466"/>
        <v>0</v>
      </c>
      <c r="AE137" s="22"/>
      <c r="AF137" s="22">
        <f t="shared" si="466"/>
        <v>0</v>
      </c>
      <c r="AG137" s="22">
        <f t="shared" si="466"/>
        <v>0</v>
      </c>
      <c r="AH137" s="24"/>
      <c r="AI137" s="22">
        <f t="shared" si="466"/>
        <v>0</v>
      </c>
      <c r="AJ137" s="22">
        <f t="shared" si="466"/>
        <v>0</v>
      </c>
      <c r="AK137" s="24"/>
      <c r="AL137" s="22">
        <f t="shared" si="466"/>
        <v>0</v>
      </c>
      <c r="AM137" s="22">
        <f t="shared" si="466"/>
        <v>0</v>
      </c>
      <c r="AN137" s="24"/>
      <c r="AO137" s="22">
        <f t="shared" si="466"/>
        <v>0</v>
      </c>
      <c r="AP137" s="22">
        <f t="shared" si="466"/>
        <v>0</v>
      </c>
      <c r="AQ137" s="24"/>
      <c r="AR137" s="22">
        <f t="shared" si="466"/>
        <v>0</v>
      </c>
      <c r="AS137" s="22">
        <f t="shared" si="466"/>
        <v>0</v>
      </c>
      <c r="AT137" s="24"/>
      <c r="AU137" s="22">
        <f t="shared" si="466"/>
        <v>0</v>
      </c>
      <c r="AV137" s="22">
        <f t="shared" si="466"/>
        <v>0</v>
      </c>
      <c r="AW137" s="24"/>
      <c r="AX137" s="22">
        <f t="shared" si="466"/>
        <v>0</v>
      </c>
      <c r="AY137" s="22">
        <f t="shared" si="466"/>
        <v>0</v>
      </c>
      <c r="AZ137" s="24"/>
      <c r="BA137" s="22">
        <f t="shared" si="466"/>
        <v>0</v>
      </c>
      <c r="BB137" s="22">
        <f t="shared" si="466"/>
        <v>0</v>
      </c>
      <c r="BC137" s="24"/>
      <c r="BD137" s="22">
        <f t="shared" si="466"/>
        <v>0</v>
      </c>
      <c r="BE137" s="22">
        <f t="shared" si="466"/>
        <v>0</v>
      </c>
      <c r="BF137" s="23"/>
      <c r="BG137" s="22">
        <f t="shared" si="466"/>
        <v>0</v>
      </c>
      <c r="BH137" s="22">
        <f t="shared" si="466"/>
        <v>0</v>
      </c>
      <c r="BI137" s="24"/>
      <c r="BJ137" s="22">
        <f t="shared" si="466"/>
        <v>0</v>
      </c>
      <c r="BK137" s="22">
        <f t="shared" si="466"/>
        <v>0</v>
      </c>
      <c r="BL137" s="23"/>
      <c r="BM137" s="22">
        <f t="shared" ref="BM137:CF137" si="468">SUM(BM138:BM145)</f>
        <v>0</v>
      </c>
      <c r="BN137" s="22">
        <f t="shared" si="468"/>
        <v>0</v>
      </c>
      <c r="BO137" s="24"/>
      <c r="BP137" s="22">
        <f t="shared" si="468"/>
        <v>0</v>
      </c>
      <c r="BQ137" s="22">
        <f t="shared" si="468"/>
        <v>0</v>
      </c>
      <c r="BR137" s="24"/>
      <c r="BS137" s="22">
        <f t="shared" si="468"/>
        <v>0</v>
      </c>
      <c r="BT137" s="22">
        <f t="shared" si="468"/>
        <v>0</v>
      </c>
      <c r="BU137" s="23"/>
      <c r="BV137" s="22">
        <f t="shared" si="468"/>
        <v>0</v>
      </c>
      <c r="BW137" s="22">
        <f t="shared" si="468"/>
        <v>0</v>
      </c>
      <c r="BX137" s="23"/>
      <c r="BY137" s="22">
        <f t="shared" si="468"/>
        <v>0</v>
      </c>
      <c r="BZ137" s="22">
        <f t="shared" si="468"/>
        <v>0</v>
      </c>
      <c r="CA137" s="24"/>
      <c r="CB137" s="22">
        <f t="shared" si="468"/>
        <v>0</v>
      </c>
      <c r="CC137" s="22">
        <f t="shared" si="468"/>
        <v>0</v>
      </c>
      <c r="CD137" s="23"/>
      <c r="CE137" s="22">
        <f t="shared" si="468"/>
        <v>0</v>
      </c>
      <c r="CF137" s="22">
        <f t="shared" si="468"/>
        <v>0</v>
      </c>
      <c r="CG137" s="23"/>
      <c r="CH137" s="22">
        <f t="shared" ref="CH137:CI137" si="469">SUM(CH138:CH145)</f>
        <v>0</v>
      </c>
      <c r="CI137" s="22">
        <f t="shared" si="469"/>
        <v>0</v>
      </c>
      <c r="CJ137" s="24"/>
      <c r="CK137" s="22">
        <f t="shared" ref="CK137:CL137" si="470">SUM(CK138:CK145)</f>
        <v>0</v>
      </c>
      <c r="CL137" s="22">
        <f t="shared" si="470"/>
        <v>0</v>
      </c>
      <c r="CM137" s="23"/>
      <c r="CN137" s="22">
        <f t="shared" ref="CN137:CO137" si="471">SUM(CN138:CN145)</f>
        <v>0</v>
      </c>
      <c r="CO137" s="22">
        <f t="shared" si="471"/>
        <v>0</v>
      </c>
      <c r="CP137" s="24"/>
    </row>
    <row r="138" spans="1:94" s="43" customFormat="1" ht="15.75" customHeight="1">
      <c r="A138" s="20" t="s">
        <v>125</v>
      </c>
      <c r="B138" s="20">
        <f t="shared" ref="B138:B145" si="472">E138+H138+K138+N138+Q138+T138+W138+Z138+AC138+AF138+AI138+AL138+AO138+AR138+AU138+AX138+BA138+BD138+BG138+BJ138+BM138+BP138+BS138+BV138+BY138+CH138+CK138+CN138</f>
        <v>227</v>
      </c>
      <c r="C138" s="20">
        <f t="shared" ref="C138:C145" si="473">F138+I138+L138+O138+R138+U138+X138+AA138+AD138+AG138+AJ138+AM138+AP138+AS138+AV138+AY138+BB138+BE138+BH138+BK138+BN138+BQ138+BT138+BW138+BZ138+CI138+CL138+CO138</f>
        <v>135.30799999999999</v>
      </c>
      <c r="D138" s="20">
        <f t="shared" si="370"/>
        <v>59.607048458149784</v>
      </c>
      <c r="E138" s="20"/>
      <c r="F138" s="20"/>
      <c r="G138" s="23"/>
      <c r="H138" s="20"/>
      <c r="I138" s="20"/>
      <c r="J138" s="23"/>
      <c r="K138" s="20">
        <v>227</v>
      </c>
      <c r="L138" s="20">
        <v>135.30799999999999</v>
      </c>
      <c r="M138" s="23">
        <f>L138/K138*100</f>
        <v>59.607048458149784</v>
      </c>
      <c r="N138" s="20"/>
      <c r="O138" s="20"/>
      <c r="P138" s="23"/>
      <c r="Q138" s="20"/>
      <c r="R138" s="20"/>
      <c r="S138" s="23"/>
      <c r="T138" s="20"/>
      <c r="U138" s="20"/>
      <c r="V138" s="23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3"/>
      <c r="AI138" s="20"/>
      <c r="AJ138" s="20"/>
      <c r="AK138" s="23"/>
      <c r="AL138" s="20"/>
      <c r="AM138" s="20"/>
      <c r="AN138" s="23"/>
      <c r="AO138" s="20"/>
      <c r="AP138" s="20"/>
      <c r="AQ138" s="23"/>
      <c r="AR138" s="20"/>
      <c r="AS138" s="20"/>
      <c r="AT138" s="23"/>
      <c r="AU138" s="20"/>
      <c r="AV138" s="20"/>
      <c r="AW138" s="23"/>
      <c r="AX138" s="20"/>
      <c r="AY138" s="20"/>
      <c r="AZ138" s="23"/>
      <c r="BA138" s="20"/>
      <c r="BB138" s="20"/>
      <c r="BC138" s="23"/>
      <c r="BD138" s="20"/>
      <c r="BE138" s="20"/>
      <c r="BF138" s="23"/>
      <c r="BG138" s="20"/>
      <c r="BH138" s="20"/>
      <c r="BI138" s="23"/>
      <c r="BJ138" s="20"/>
      <c r="BK138" s="20"/>
      <c r="BL138" s="23"/>
      <c r="BM138" s="20"/>
      <c r="BN138" s="20"/>
      <c r="BO138" s="23"/>
      <c r="BP138" s="20"/>
      <c r="BQ138" s="22"/>
      <c r="BR138" s="23"/>
      <c r="BS138" s="20"/>
      <c r="BT138" s="20"/>
      <c r="BU138" s="23"/>
      <c r="BV138" s="20"/>
      <c r="BW138" s="20"/>
      <c r="BX138" s="23"/>
      <c r="BY138" s="20"/>
      <c r="BZ138" s="20"/>
      <c r="CA138" s="23"/>
      <c r="CB138" s="20"/>
      <c r="CC138" s="20"/>
      <c r="CD138" s="23"/>
      <c r="CE138" s="20"/>
      <c r="CF138" s="20"/>
      <c r="CG138" s="23"/>
      <c r="CH138" s="20"/>
      <c r="CI138" s="20"/>
      <c r="CJ138" s="23"/>
      <c r="CK138" s="20"/>
      <c r="CL138" s="20"/>
      <c r="CM138" s="23"/>
      <c r="CN138" s="20"/>
      <c r="CO138" s="20"/>
      <c r="CP138" s="23"/>
    </row>
    <row r="139" spans="1:94" s="43" customFormat="1" ht="15.75" customHeight="1">
      <c r="A139" s="20" t="s">
        <v>126</v>
      </c>
      <c r="B139" s="20">
        <f t="shared" si="472"/>
        <v>111.4</v>
      </c>
      <c r="C139" s="20">
        <f t="shared" si="473"/>
        <v>59.33</v>
      </c>
      <c r="D139" s="20">
        <f t="shared" si="370"/>
        <v>53.258527827648109</v>
      </c>
      <c r="E139" s="20"/>
      <c r="F139" s="20"/>
      <c r="G139" s="23"/>
      <c r="H139" s="20"/>
      <c r="I139" s="20"/>
      <c r="J139" s="23"/>
      <c r="K139" s="20">
        <v>111.4</v>
      </c>
      <c r="L139" s="20">
        <v>59.33</v>
      </c>
      <c r="M139" s="23">
        <f t="shared" ref="M139:M145" si="474">L139/K139*100</f>
        <v>53.258527827648109</v>
      </c>
      <c r="N139" s="20"/>
      <c r="O139" s="20"/>
      <c r="P139" s="23"/>
      <c r="Q139" s="20"/>
      <c r="R139" s="20"/>
      <c r="S139" s="23"/>
      <c r="T139" s="20"/>
      <c r="U139" s="20"/>
      <c r="V139" s="23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3"/>
      <c r="AI139" s="20"/>
      <c r="AJ139" s="20"/>
      <c r="AK139" s="23"/>
      <c r="AL139" s="20"/>
      <c r="AM139" s="20"/>
      <c r="AN139" s="23"/>
      <c r="AO139" s="20"/>
      <c r="AP139" s="20"/>
      <c r="AQ139" s="23"/>
      <c r="AR139" s="20"/>
      <c r="AS139" s="20"/>
      <c r="AT139" s="23"/>
      <c r="AU139" s="20"/>
      <c r="AV139" s="20"/>
      <c r="AW139" s="23"/>
      <c r="AX139" s="20"/>
      <c r="AY139" s="20"/>
      <c r="AZ139" s="23"/>
      <c r="BA139" s="20"/>
      <c r="BB139" s="20"/>
      <c r="BC139" s="23"/>
      <c r="BD139" s="20"/>
      <c r="BE139" s="20"/>
      <c r="BF139" s="23"/>
      <c r="BG139" s="20"/>
      <c r="BH139" s="20"/>
      <c r="BI139" s="23"/>
      <c r="BJ139" s="20"/>
      <c r="BK139" s="20"/>
      <c r="BL139" s="23"/>
      <c r="BM139" s="20"/>
      <c r="BN139" s="20"/>
      <c r="BO139" s="23"/>
      <c r="BP139" s="20"/>
      <c r="BQ139" s="20"/>
      <c r="BR139" s="23"/>
      <c r="BS139" s="20"/>
      <c r="BT139" s="20"/>
      <c r="BU139" s="23"/>
      <c r="BV139" s="20"/>
      <c r="BW139" s="20"/>
      <c r="BX139" s="23"/>
      <c r="BY139" s="20"/>
      <c r="BZ139" s="20"/>
      <c r="CA139" s="23"/>
      <c r="CB139" s="20"/>
      <c r="CC139" s="20"/>
      <c r="CD139" s="23"/>
      <c r="CE139" s="20"/>
      <c r="CF139" s="20"/>
      <c r="CG139" s="23"/>
      <c r="CH139" s="20"/>
      <c r="CI139" s="20"/>
      <c r="CJ139" s="23"/>
      <c r="CK139" s="20"/>
      <c r="CL139" s="20"/>
      <c r="CM139" s="23"/>
      <c r="CN139" s="20"/>
      <c r="CO139" s="20"/>
      <c r="CP139" s="23"/>
    </row>
    <row r="140" spans="1:94" s="43" customFormat="1" ht="15.75" customHeight="1">
      <c r="A140" s="20" t="s">
        <v>129</v>
      </c>
      <c r="B140" s="20">
        <f t="shared" si="472"/>
        <v>111.4</v>
      </c>
      <c r="C140" s="20">
        <f t="shared" si="473"/>
        <v>52.854999999999997</v>
      </c>
      <c r="D140" s="20">
        <f t="shared" si="370"/>
        <v>47.446140035906637</v>
      </c>
      <c r="E140" s="20"/>
      <c r="F140" s="20"/>
      <c r="G140" s="23"/>
      <c r="H140" s="20"/>
      <c r="I140" s="20"/>
      <c r="J140" s="23"/>
      <c r="K140" s="20">
        <v>111.4</v>
      </c>
      <c r="L140" s="20">
        <v>52.854999999999997</v>
      </c>
      <c r="M140" s="23">
        <f t="shared" si="474"/>
        <v>47.446140035906637</v>
      </c>
      <c r="N140" s="20"/>
      <c r="O140" s="20"/>
      <c r="P140" s="23"/>
      <c r="Q140" s="20"/>
      <c r="R140" s="20"/>
      <c r="S140" s="23"/>
      <c r="T140" s="20"/>
      <c r="U140" s="20"/>
      <c r="V140" s="23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3"/>
      <c r="AI140" s="20"/>
      <c r="AJ140" s="20"/>
      <c r="AK140" s="23"/>
      <c r="AL140" s="20"/>
      <c r="AM140" s="20"/>
      <c r="AN140" s="23"/>
      <c r="AO140" s="20"/>
      <c r="AP140" s="20"/>
      <c r="AQ140" s="23"/>
      <c r="AR140" s="20"/>
      <c r="AS140" s="20"/>
      <c r="AT140" s="23"/>
      <c r="AU140" s="20"/>
      <c r="AV140" s="20"/>
      <c r="AW140" s="23"/>
      <c r="AX140" s="20"/>
      <c r="AY140" s="20"/>
      <c r="AZ140" s="23"/>
      <c r="BA140" s="20"/>
      <c r="BB140" s="20"/>
      <c r="BC140" s="23"/>
      <c r="BD140" s="20"/>
      <c r="BE140" s="20"/>
      <c r="BF140" s="23"/>
      <c r="BG140" s="20"/>
      <c r="BH140" s="20"/>
      <c r="BI140" s="23"/>
      <c r="BJ140" s="20"/>
      <c r="BK140" s="20"/>
      <c r="BL140" s="23"/>
      <c r="BM140" s="20"/>
      <c r="BN140" s="20"/>
      <c r="BO140" s="23"/>
      <c r="BP140" s="20"/>
      <c r="BQ140" s="20"/>
      <c r="BR140" s="23"/>
      <c r="BS140" s="20"/>
      <c r="BT140" s="20"/>
      <c r="BU140" s="23"/>
      <c r="BV140" s="20"/>
      <c r="BW140" s="20"/>
      <c r="BX140" s="23"/>
      <c r="BY140" s="20"/>
      <c r="BZ140" s="20"/>
      <c r="CA140" s="23"/>
      <c r="CB140" s="20"/>
      <c r="CC140" s="20"/>
      <c r="CD140" s="23"/>
      <c r="CE140" s="20"/>
      <c r="CF140" s="20"/>
      <c r="CG140" s="23"/>
      <c r="CH140" s="20"/>
      <c r="CI140" s="20"/>
      <c r="CJ140" s="23"/>
      <c r="CK140" s="20"/>
      <c r="CL140" s="20"/>
      <c r="CM140" s="23"/>
      <c r="CN140" s="20"/>
      <c r="CO140" s="20"/>
      <c r="CP140" s="23"/>
    </row>
    <row r="141" spans="1:94" s="43" customFormat="1" ht="15.75" customHeight="1">
      <c r="A141" s="20" t="s">
        <v>65</v>
      </c>
      <c r="B141" s="20">
        <f t="shared" si="472"/>
        <v>111.4</v>
      </c>
      <c r="C141" s="20">
        <f t="shared" si="473"/>
        <v>58.951999999999998</v>
      </c>
      <c r="D141" s="20">
        <f t="shared" si="370"/>
        <v>52.919210053859956</v>
      </c>
      <c r="E141" s="20"/>
      <c r="F141" s="20"/>
      <c r="G141" s="23"/>
      <c r="H141" s="20"/>
      <c r="I141" s="20"/>
      <c r="J141" s="23"/>
      <c r="K141" s="20">
        <v>111.4</v>
      </c>
      <c r="L141" s="20">
        <v>58.951999999999998</v>
      </c>
      <c r="M141" s="23">
        <f t="shared" si="474"/>
        <v>52.919210053859956</v>
      </c>
      <c r="N141" s="20"/>
      <c r="O141" s="20"/>
      <c r="P141" s="23"/>
      <c r="Q141" s="20"/>
      <c r="R141" s="20"/>
      <c r="S141" s="23"/>
      <c r="T141" s="20"/>
      <c r="U141" s="20"/>
      <c r="V141" s="23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3"/>
      <c r="AI141" s="20"/>
      <c r="AJ141" s="20"/>
      <c r="AK141" s="23"/>
      <c r="AL141" s="20"/>
      <c r="AM141" s="20"/>
      <c r="AN141" s="23"/>
      <c r="AO141" s="20"/>
      <c r="AP141" s="20"/>
      <c r="AQ141" s="23"/>
      <c r="AR141" s="20"/>
      <c r="AS141" s="20"/>
      <c r="AT141" s="23"/>
      <c r="AU141" s="20"/>
      <c r="AV141" s="20"/>
      <c r="AW141" s="23"/>
      <c r="AX141" s="20"/>
      <c r="AY141" s="20"/>
      <c r="AZ141" s="23"/>
      <c r="BA141" s="20"/>
      <c r="BB141" s="20"/>
      <c r="BC141" s="23"/>
      <c r="BD141" s="20"/>
      <c r="BE141" s="20"/>
      <c r="BF141" s="23"/>
      <c r="BG141" s="20"/>
      <c r="BH141" s="20"/>
      <c r="BI141" s="23"/>
      <c r="BJ141" s="20"/>
      <c r="BK141" s="20"/>
      <c r="BL141" s="23"/>
      <c r="BM141" s="20"/>
      <c r="BN141" s="20"/>
      <c r="BO141" s="23"/>
      <c r="BP141" s="20"/>
      <c r="BQ141" s="20"/>
      <c r="BR141" s="23"/>
      <c r="BS141" s="20"/>
      <c r="BT141" s="20"/>
      <c r="BU141" s="23"/>
      <c r="BV141" s="20"/>
      <c r="BW141" s="20"/>
      <c r="BX141" s="23"/>
      <c r="BY141" s="20"/>
      <c r="BZ141" s="20"/>
      <c r="CA141" s="23"/>
      <c r="CB141" s="20"/>
      <c r="CC141" s="20"/>
      <c r="CD141" s="23"/>
      <c r="CE141" s="20"/>
      <c r="CF141" s="20"/>
      <c r="CG141" s="23"/>
      <c r="CH141" s="20"/>
      <c r="CI141" s="20"/>
      <c r="CJ141" s="23"/>
      <c r="CK141" s="20"/>
      <c r="CL141" s="20"/>
      <c r="CM141" s="23"/>
      <c r="CN141" s="20"/>
      <c r="CO141" s="20"/>
      <c r="CP141" s="23"/>
    </row>
    <row r="142" spans="1:94" s="43" customFormat="1" ht="15.75" customHeight="1">
      <c r="A142" s="20" t="s">
        <v>95</v>
      </c>
      <c r="B142" s="20">
        <f t="shared" si="472"/>
        <v>227</v>
      </c>
      <c r="C142" s="20">
        <f t="shared" si="473"/>
        <v>96.924000000000007</v>
      </c>
      <c r="D142" s="20">
        <f t="shared" si="370"/>
        <v>42.697797356828197</v>
      </c>
      <c r="E142" s="20"/>
      <c r="F142" s="20"/>
      <c r="G142" s="23"/>
      <c r="H142" s="20"/>
      <c r="I142" s="20"/>
      <c r="J142" s="23"/>
      <c r="K142" s="20">
        <v>227</v>
      </c>
      <c r="L142" s="20">
        <v>96.924000000000007</v>
      </c>
      <c r="M142" s="23">
        <f t="shared" si="474"/>
        <v>42.697797356828197</v>
      </c>
      <c r="N142" s="20"/>
      <c r="O142" s="20"/>
      <c r="P142" s="23"/>
      <c r="Q142" s="20"/>
      <c r="R142" s="20"/>
      <c r="S142" s="23"/>
      <c r="T142" s="20"/>
      <c r="U142" s="20"/>
      <c r="V142" s="23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3"/>
      <c r="AI142" s="20"/>
      <c r="AJ142" s="20"/>
      <c r="AK142" s="23"/>
      <c r="AL142" s="20"/>
      <c r="AM142" s="20"/>
      <c r="AN142" s="23"/>
      <c r="AO142" s="20"/>
      <c r="AP142" s="20"/>
      <c r="AQ142" s="23"/>
      <c r="AR142" s="20"/>
      <c r="AS142" s="20"/>
      <c r="AT142" s="23"/>
      <c r="AU142" s="20"/>
      <c r="AV142" s="20"/>
      <c r="AW142" s="23"/>
      <c r="AX142" s="20"/>
      <c r="AY142" s="20"/>
      <c r="AZ142" s="23"/>
      <c r="BA142" s="20"/>
      <c r="BB142" s="20"/>
      <c r="BC142" s="23"/>
      <c r="BD142" s="20"/>
      <c r="BE142" s="20"/>
      <c r="BF142" s="23"/>
      <c r="BG142" s="20"/>
      <c r="BH142" s="20"/>
      <c r="BI142" s="23"/>
      <c r="BJ142" s="20"/>
      <c r="BK142" s="20"/>
      <c r="BL142" s="23"/>
      <c r="BM142" s="20"/>
      <c r="BN142" s="20"/>
      <c r="BO142" s="23"/>
      <c r="BP142" s="20"/>
      <c r="BQ142" s="20"/>
      <c r="BR142" s="23"/>
      <c r="BS142" s="20"/>
      <c r="BT142" s="20"/>
      <c r="BU142" s="23"/>
      <c r="BV142" s="20"/>
      <c r="BW142" s="20"/>
      <c r="BX142" s="23"/>
      <c r="BY142" s="20"/>
      <c r="BZ142" s="20"/>
      <c r="CA142" s="23"/>
      <c r="CB142" s="20"/>
      <c r="CC142" s="20"/>
      <c r="CD142" s="23"/>
      <c r="CE142" s="20"/>
      <c r="CF142" s="20"/>
      <c r="CG142" s="23"/>
      <c r="CH142" s="20"/>
      <c r="CI142" s="20"/>
      <c r="CJ142" s="23"/>
      <c r="CK142" s="20"/>
      <c r="CL142" s="20"/>
      <c r="CM142" s="23"/>
      <c r="CN142" s="20"/>
      <c r="CO142" s="20"/>
      <c r="CP142" s="23"/>
    </row>
    <row r="143" spans="1:94" s="43" customFormat="1" ht="15.75" customHeight="1">
      <c r="A143" s="20" t="s">
        <v>137</v>
      </c>
      <c r="B143" s="20">
        <f t="shared" si="472"/>
        <v>227</v>
      </c>
      <c r="C143" s="20">
        <f t="shared" si="473"/>
        <v>132.24600000000001</v>
      </c>
      <c r="D143" s="20">
        <f t="shared" si="370"/>
        <v>58.258149779735689</v>
      </c>
      <c r="E143" s="20"/>
      <c r="F143" s="20"/>
      <c r="G143" s="23"/>
      <c r="H143" s="20"/>
      <c r="I143" s="20"/>
      <c r="J143" s="23"/>
      <c r="K143" s="20">
        <v>227</v>
      </c>
      <c r="L143" s="20">
        <v>132.24600000000001</v>
      </c>
      <c r="M143" s="23">
        <f t="shared" si="474"/>
        <v>58.258149779735689</v>
      </c>
      <c r="N143" s="20"/>
      <c r="O143" s="20"/>
      <c r="P143" s="23"/>
      <c r="Q143" s="20"/>
      <c r="R143" s="20"/>
      <c r="S143" s="23"/>
      <c r="T143" s="20"/>
      <c r="U143" s="20"/>
      <c r="V143" s="23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3"/>
      <c r="AI143" s="20"/>
      <c r="AJ143" s="20"/>
      <c r="AK143" s="23"/>
      <c r="AL143" s="20"/>
      <c r="AM143" s="20"/>
      <c r="AN143" s="23"/>
      <c r="AO143" s="20"/>
      <c r="AP143" s="20"/>
      <c r="AQ143" s="23"/>
      <c r="AR143" s="20"/>
      <c r="AS143" s="20"/>
      <c r="AT143" s="23"/>
      <c r="AU143" s="20"/>
      <c r="AV143" s="20"/>
      <c r="AW143" s="23"/>
      <c r="AX143" s="20"/>
      <c r="AY143" s="20"/>
      <c r="AZ143" s="23"/>
      <c r="BA143" s="20"/>
      <c r="BB143" s="20"/>
      <c r="BC143" s="23"/>
      <c r="BD143" s="20"/>
      <c r="BE143" s="20"/>
      <c r="BF143" s="23"/>
      <c r="BG143" s="20"/>
      <c r="BH143" s="20"/>
      <c r="BI143" s="23"/>
      <c r="BJ143" s="20"/>
      <c r="BK143" s="20"/>
      <c r="BL143" s="23"/>
      <c r="BM143" s="20"/>
      <c r="BN143" s="20"/>
      <c r="BO143" s="23"/>
      <c r="BP143" s="20"/>
      <c r="BQ143" s="20"/>
      <c r="BR143" s="23"/>
      <c r="BS143" s="20"/>
      <c r="BT143" s="20"/>
      <c r="BU143" s="23"/>
      <c r="BV143" s="20"/>
      <c r="BW143" s="20"/>
      <c r="BX143" s="23"/>
      <c r="BY143" s="20"/>
      <c r="BZ143" s="20"/>
      <c r="CA143" s="23"/>
      <c r="CB143" s="20"/>
      <c r="CC143" s="20"/>
      <c r="CD143" s="23"/>
      <c r="CE143" s="20"/>
      <c r="CF143" s="20"/>
      <c r="CG143" s="23"/>
      <c r="CH143" s="20"/>
      <c r="CI143" s="20"/>
      <c r="CJ143" s="23"/>
      <c r="CK143" s="20"/>
      <c r="CL143" s="20"/>
      <c r="CM143" s="23"/>
      <c r="CN143" s="20"/>
      <c r="CO143" s="20"/>
      <c r="CP143" s="23"/>
    </row>
    <row r="144" spans="1:94" s="43" customFormat="1" ht="15.75" customHeight="1">
      <c r="A144" s="20" t="s">
        <v>152</v>
      </c>
      <c r="B144" s="20">
        <f t="shared" si="472"/>
        <v>227</v>
      </c>
      <c r="C144" s="20">
        <f t="shared" si="473"/>
        <v>131.68</v>
      </c>
      <c r="D144" s="20">
        <f t="shared" si="370"/>
        <v>58.008810572687231</v>
      </c>
      <c r="E144" s="20"/>
      <c r="F144" s="20"/>
      <c r="G144" s="23"/>
      <c r="H144" s="20"/>
      <c r="I144" s="20"/>
      <c r="J144" s="23"/>
      <c r="K144" s="20">
        <v>227</v>
      </c>
      <c r="L144" s="20">
        <v>131.68</v>
      </c>
      <c r="M144" s="23">
        <f t="shared" si="474"/>
        <v>58.008810572687231</v>
      </c>
      <c r="N144" s="20"/>
      <c r="O144" s="20"/>
      <c r="P144" s="23"/>
      <c r="Q144" s="20"/>
      <c r="R144" s="20"/>
      <c r="S144" s="23"/>
      <c r="T144" s="20"/>
      <c r="U144" s="20"/>
      <c r="V144" s="23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3"/>
      <c r="AI144" s="20"/>
      <c r="AJ144" s="20"/>
      <c r="AK144" s="23"/>
      <c r="AL144" s="20"/>
      <c r="AM144" s="20"/>
      <c r="AN144" s="23"/>
      <c r="AO144" s="20"/>
      <c r="AP144" s="20"/>
      <c r="AQ144" s="23"/>
      <c r="AR144" s="20"/>
      <c r="AS144" s="20"/>
      <c r="AT144" s="23"/>
      <c r="AU144" s="20"/>
      <c r="AV144" s="20"/>
      <c r="AW144" s="23"/>
      <c r="AX144" s="20"/>
      <c r="AY144" s="20"/>
      <c r="AZ144" s="23"/>
      <c r="BA144" s="20"/>
      <c r="BB144" s="20"/>
      <c r="BC144" s="23"/>
      <c r="BD144" s="20"/>
      <c r="BE144" s="20"/>
      <c r="BF144" s="23"/>
      <c r="BG144" s="20"/>
      <c r="BH144" s="20"/>
      <c r="BI144" s="23"/>
      <c r="BJ144" s="20"/>
      <c r="BK144" s="20"/>
      <c r="BL144" s="23"/>
      <c r="BM144" s="20"/>
      <c r="BN144" s="20"/>
      <c r="BO144" s="23"/>
      <c r="BP144" s="20"/>
      <c r="BQ144" s="20"/>
      <c r="BR144" s="23"/>
      <c r="BS144" s="20"/>
      <c r="BT144" s="20"/>
      <c r="BU144" s="23"/>
      <c r="BV144" s="20"/>
      <c r="BW144" s="20"/>
      <c r="BX144" s="23"/>
      <c r="BY144" s="20"/>
      <c r="BZ144" s="20"/>
      <c r="CA144" s="23"/>
      <c r="CB144" s="20"/>
      <c r="CC144" s="20"/>
      <c r="CD144" s="23"/>
      <c r="CE144" s="20"/>
      <c r="CF144" s="20"/>
      <c r="CG144" s="23"/>
      <c r="CH144" s="20"/>
      <c r="CI144" s="20"/>
      <c r="CJ144" s="23"/>
      <c r="CK144" s="20"/>
      <c r="CL144" s="20"/>
      <c r="CM144" s="23"/>
      <c r="CN144" s="20"/>
      <c r="CO144" s="20"/>
      <c r="CP144" s="23"/>
    </row>
    <row r="145" spans="1:94" s="43" customFormat="1" ht="15.75" customHeight="1">
      <c r="A145" s="20" t="s">
        <v>157</v>
      </c>
      <c r="B145" s="20">
        <f t="shared" si="472"/>
        <v>227</v>
      </c>
      <c r="C145" s="20">
        <f t="shared" si="473"/>
        <v>96.759</v>
      </c>
      <c r="D145" s="20">
        <f t="shared" si="370"/>
        <v>42.625110132158589</v>
      </c>
      <c r="E145" s="20"/>
      <c r="F145" s="20"/>
      <c r="G145" s="23"/>
      <c r="H145" s="20"/>
      <c r="I145" s="20"/>
      <c r="J145" s="23"/>
      <c r="K145" s="20">
        <v>227</v>
      </c>
      <c r="L145" s="20">
        <v>96.759</v>
      </c>
      <c r="M145" s="23">
        <f t="shared" si="474"/>
        <v>42.625110132158589</v>
      </c>
      <c r="N145" s="20"/>
      <c r="O145" s="20"/>
      <c r="P145" s="23"/>
      <c r="Q145" s="20"/>
      <c r="R145" s="20"/>
      <c r="S145" s="23"/>
      <c r="T145" s="20"/>
      <c r="U145" s="20"/>
      <c r="V145" s="23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3"/>
      <c r="AI145" s="20"/>
      <c r="AJ145" s="20"/>
      <c r="AK145" s="23"/>
      <c r="AL145" s="20"/>
      <c r="AM145" s="20"/>
      <c r="AN145" s="23"/>
      <c r="AO145" s="20"/>
      <c r="AP145" s="20"/>
      <c r="AQ145" s="23"/>
      <c r="AR145" s="20"/>
      <c r="AS145" s="20"/>
      <c r="AT145" s="23"/>
      <c r="AU145" s="20"/>
      <c r="AV145" s="20"/>
      <c r="AW145" s="23"/>
      <c r="AX145" s="20"/>
      <c r="AY145" s="20"/>
      <c r="AZ145" s="23"/>
      <c r="BA145" s="20"/>
      <c r="BB145" s="20"/>
      <c r="BC145" s="23"/>
      <c r="BD145" s="20"/>
      <c r="BE145" s="20"/>
      <c r="BF145" s="23"/>
      <c r="BG145" s="20"/>
      <c r="BH145" s="20"/>
      <c r="BI145" s="23"/>
      <c r="BJ145" s="20"/>
      <c r="BK145" s="20"/>
      <c r="BL145" s="23"/>
      <c r="BM145" s="20"/>
      <c r="BN145" s="20"/>
      <c r="BO145" s="23"/>
      <c r="BP145" s="20"/>
      <c r="BQ145" s="20"/>
      <c r="BR145" s="23"/>
      <c r="BS145" s="20"/>
      <c r="BT145" s="20"/>
      <c r="BU145" s="23"/>
      <c r="BV145" s="20"/>
      <c r="BW145" s="20"/>
      <c r="BX145" s="23"/>
      <c r="BY145" s="20"/>
      <c r="BZ145" s="20"/>
      <c r="CA145" s="23"/>
      <c r="CB145" s="20"/>
      <c r="CC145" s="20"/>
      <c r="CD145" s="23"/>
      <c r="CE145" s="20"/>
      <c r="CF145" s="20"/>
      <c r="CG145" s="23"/>
      <c r="CH145" s="20"/>
      <c r="CI145" s="20"/>
      <c r="CJ145" s="23"/>
      <c r="CK145" s="20"/>
      <c r="CL145" s="20"/>
      <c r="CM145" s="23"/>
      <c r="CN145" s="20"/>
      <c r="CO145" s="20"/>
      <c r="CP145" s="23"/>
    </row>
    <row r="146" spans="1:94" s="61" customFormat="1" ht="15.75" customHeight="1">
      <c r="A146" s="22" t="s">
        <v>189</v>
      </c>
      <c r="B146" s="22">
        <f>B147+B148</f>
        <v>380416.43900000001</v>
      </c>
      <c r="C146" s="22">
        <f>C147+C148</f>
        <v>232434.68339999992</v>
      </c>
      <c r="D146" s="22">
        <f t="shared" si="370"/>
        <v>61.100062870837171</v>
      </c>
      <c r="E146" s="22">
        <f t="shared" ref="E146:BK146" si="475">E147+E148</f>
        <v>1336</v>
      </c>
      <c r="F146" s="22">
        <f t="shared" si="475"/>
        <v>808.71443999999997</v>
      </c>
      <c r="G146" s="24">
        <f t="shared" ref="G146" si="476">F146/E146*100</f>
        <v>60.53251796407185</v>
      </c>
      <c r="H146" s="22">
        <f t="shared" si="475"/>
        <v>95.2</v>
      </c>
      <c r="I146" s="22">
        <f t="shared" si="475"/>
        <v>95.2</v>
      </c>
      <c r="J146" s="24">
        <f t="shared" ref="J146:J147" si="477">I146/H146*100</f>
        <v>100</v>
      </c>
      <c r="K146" s="22">
        <f t="shared" si="475"/>
        <v>1242.2</v>
      </c>
      <c r="L146" s="22">
        <f t="shared" si="475"/>
        <v>493.33185000000003</v>
      </c>
      <c r="M146" s="24">
        <f t="shared" ref="M146" si="478">L146/K146*100</f>
        <v>39.714365641603607</v>
      </c>
      <c r="N146" s="22">
        <f t="shared" si="475"/>
        <v>133242.1</v>
      </c>
      <c r="O146" s="22">
        <f t="shared" si="475"/>
        <v>86858.906279999996</v>
      </c>
      <c r="P146" s="24">
        <f t="shared" ref="P146" si="479">O146/N146*100</f>
        <v>65.188785136229455</v>
      </c>
      <c r="Q146" s="22">
        <f t="shared" si="475"/>
        <v>79631.899999999994</v>
      </c>
      <c r="R146" s="22">
        <f t="shared" si="475"/>
        <v>41279.712270000004</v>
      </c>
      <c r="S146" s="24">
        <f t="shared" ref="S146" si="480">R146/Q146*100</f>
        <v>51.83816067430265</v>
      </c>
      <c r="T146" s="22">
        <f t="shared" si="475"/>
        <v>5.0999999999999996</v>
      </c>
      <c r="U146" s="22">
        <f t="shared" si="475"/>
        <v>0</v>
      </c>
      <c r="V146" s="24">
        <f t="shared" ref="V146" si="481">U146/T146*100</f>
        <v>0</v>
      </c>
      <c r="W146" s="22">
        <f t="shared" si="475"/>
        <v>133.9</v>
      </c>
      <c r="X146" s="22">
        <f t="shared" si="475"/>
        <v>61.26</v>
      </c>
      <c r="Y146" s="22">
        <f t="shared" ref="Y146" si="482">X146/W146*100</f>
        <v>45.750560119492157</v>
      </c>
      <c r="Z146" s="22">
        <f t="shared" si="475"/>
        <v>22641.1</v>
      </c>
      <c r="AA146" s="22">
        <f t="shared" si="475"/>
        <v>15490</v>
      </c>
      <c r="AB146" s="22">
        <f t="shared" ref="AB146:AB147" si="483">AA146/Z146*100</f>
        <v>68.415403845219529</v>
      </c>
      <c r="AC146" s="22">
        <f t="shared" si="475"/>
        <v>5916</v>
      </c>
      <c r="AD146" s="22">
        <f t="shared" si="475"/>
        <v>3959.9850000000001</v>
      </c>
      <c r="AE146" s="22">
        <f t="shared" ref="AE146" si="484">AD146/AC146*100</f>
        <v>66.936866125760659</v>
      </c>
      <c r="AF146" s="22">
        <f t="shared" si="475"/>
        <v>85669.87</v>
      </c>
      <c r="AG146" s="22">
        <f t="shared" si="475"/>
        <v>59483.734550000001</v>
      </c>
      <c r="AH146" s="24">
        <f t="shared" ref="AH146" si="485">AG146/AF146*100</f>
        <v>69.43366967873304</v>
      </c>
      <c r="AI146" s="22">
        <f t="shared" si="475"/>
        <v>167.8</v>
      </c>
      <c r="AJ146" s="22">
        <f t="shared" si="475"/>
        <v>88.5</v>
      </c>
      <c r="AK146" s="24">
        <f t="shared" ref="AK146" si="486">AJ146/AI146*100</f>
        <v>52.74135876042908</v>
      </c>
      <c r="AL146" s="22">
        <f t="shared" si="475"/>
        <v>0</v>
      </c>
      <c r="AM146" s="22">
        <f t="shared" si="475"/>
        <v>0</v>
      </c>
      <c r="AN146" s="24"/>
      <c r="AO146" s="22">
        <f t="shared" si="475"/>
        <v>436</v>
      </c>
      <c r="AP146" s="22">
        <f t="shared" si="475"/>
        <v>266.73921999999999</v>
      </c>
      <c r="AQ146" s="24">
        <f t="shared" ref="AQ146" si="487">AP146/AO146*100</f>
        <v>61.178720183486234</v>
      </c>
      <c r="AR146" s="22">
        <f t="shared" si="475"/>
        <v>3</v>
      </c>
      <c r="AS146" s="22">
        <f t="shared" si="475"/>
        <v>1.5</v>
      </c>
      <c r="AT146" s="24">
        <f t="shared" ref="AT146:AT147" si="488">AS146/AR146*100</f>
        <v>50</v>
      </c>
      <c r="AU146" s="22">
        <f t="shared" si="475"/>
        <v>568</v>
      </c>
      <c r="AV146" s="22">
        <f t="shared" si="475"/>
        <v>331.1</v>
      </c>
      <c r="AW146" s="24">
        <f t="shared" ref="AW146" si="489">AV146/AU146*100</f>
        <v>58.292253521126767</v>
      </c>
      <c r="AX146" s="22">
        <f t="shared" si="475"/>
        <v>692</v>
      </c>
      <c r="AY146" s="22">
        <f t="shared" si="475"/>
        <v>391.64546000000001</v>
      </c>
      <c r="AZ146" s="24">
        <f t="shared" ref="AZ146" si="490">AY146/AX146*100</f>
        <v>56.596164739884394</v>
      </c>
      <c r="BA146" s="22">
        <f t="shared" si="475"/>
        <v>28</v>
      </c>
      <c r="BB146" s="22">
        <f t="shared" si="475"/>
        <v>14</v>
      </c>
      <c r="BC146" s="24">
        <f t="shared" ref="BC146" si="491">BB146/BA146*100</f>
        <v>50</v>
      </c>
      <c r="BD146" s="22">
        <f t="shared" si="475"/>
        <v>99.665000000000006</v>
      </c>
      <c r="BE146" s="22">
        <f t="shared" si="475"/>
        <v>61.085000000000001</v>
      </c>
      <c r="BF146" s="24">
        <f t="shared" ref="BF146:BF147" si="492">BE146/BD146*100</f>
        <v>61.29032258064516</v>
      </c>
      <c r="BG146" s="22">
        <f t="shared" si="475"/>
        <v>300.8</v>
      </c>
      <c r="BH146" s="22">
        <f t="shared" si="475"/>
        <v>0</v>
      </c>
      <c r="BI146" s="24">
        <f t="shared" ref="BI146" si="493">BH146/BG146*100</f>
        <v>0</v>
      </c>
      <c r="BJ146" s="22">
        <f t="shared" si="475"/>
        <v>0</v>
      </c>
      <c r="BK146" s="22">
        <f t="shared" si="475"/>
        <v>0</v>
      </c>
      <c r="BL146" s="23"/>
      <c r="BM146" s="22">
        <f t="shared" ref="BM146:CF146" si="494">BM147+BM148</f>
        <v>12133.1</v>
      </c>
      <c r="BN146" s="22">
        <f t="shared" si="494"/>
        <v>6228.4083700000001</v>
      </c>
      <c r="BO146" s="24">
        <f t="shared" ref="BO146" si="495">BN146/BM146*100</f>
        <v>51.334023209237543</v>
      </c>
      <c r="BP146" s="22">
        <f t="shared" si="494"/>
        <v>99</v>
      </c>
      <c r="BQ146" s="22">
        <f t="shared" si="494"/>
        <v>57.6</v>
      </c>
      <c r="BR146" s="24">
        <f t="shared" ref="BR146:BR147" si="496">BQ146/BP146*100</f>
        <v>58.18181818181818</v>
      </c>
      <c r="BS146" s="22">
        <f t="shared" si="494"/>
        <v>0</v>
      </c>
      <c r="BT146" s="22">
        <f t="shared" si="494"/>
        <v>0</v>
      </c>
      <c r="BU146" s="23"/>
      <c r="BV146" s="22">
        <f t="shared" si="494"/>
        <v>21921.173999999999</v>
      </c>
      <c r="BW146" s="22">
        <f t="shared" si="494"/>
        <v>7090.7209999999995</v>
      </c>
      <c r="BX146" s="24">
        <f t="shared" ref="BX146" si="497">BW146/BV146*100</f>
        <v>32.346447320750251</v>
      </c>
      <c r="BY146" s="22">
        <f t="shared" si="494"/>
        <v>2000</v>
      </c>
      <c r="BZ146" s="22">
        <f t="shared" si="494"/>
        <v>2000</v>
      </c>
      <c r="CA146" s="24">
        <f t="shared" ref="CA146" si="498">BZ146/BY146*100</f>
        <v>100</v>
      </c>
      <c r="CB146" s="22">
        <f t="shared" si="494"/>
        <v>1980</v>
      </c>
      <c r="CC146" s="22">
        <f t="shared" si="494"/>
        <v>1980</v>
      </c>
      <c r="CD146" s="24">
        <f t="shared" ref="CD146:CD147" si="499">CC146/CB146*100</f>
        <v>100</v>
      </c>
      <c r="CE146" s="22">
        <f t="shared" si="494"/>
        <v>20</v>
      </c>
      <c r="CF146" s="22">
        <f t="shared" si="494"/>
        <v>20</v>
      </c>
      <c r="CG146" s="24">
        <f t="shared" ref="CG146:CG147" si="500">CF146/CE146*100</f>
        <v>100</v>
      </c>
      <c r="CH146" s="22">
        <f t="shared" ref="CH146:CI146" si="501">CH147+CH148</f>
        <v>180.33</v>
      </c>
      <c r="CI146" s="22">
        <f t="shared" si="501"/>
        <v>0</v>
      </c>
      <c r="CJ146" s="24">
        <f>CI146/CH146*100</f>
        <v>0</v>
      </c>
      <c r="CK146" s="22">
        <f t="shared" ref="CK146:CL146" si="502">CK147+CK148</f>
        <v>11874.2</v>
      </c>
      <c r="CL146" s="22">
        <f t="shared" si="502"/>
        <v>7372.5399600000001</v>
      </c>
      <c r="CM146" s="24">
        <f t="shared" ref="CM146:CM147" si="503">CL146/CK146*100</f>
        <v>62.088729851274181</v>
      </c>
      <c r="CN146" s="22">
        <f t="shared" ref="CN146:CO146" si="504">CN147+CN148</f>
        <v>0</v>
      </c>
      <c r="CO146" s="22">
        <f t="shared" si="504"/>
        <v>0</v>
      </c>
      <c r="CP146" s="24"/>
    </row>
    <row r="147" spans="1:94" s="43" customFormat="1" ht="15.75" customHeight="1">
      <c r="A147" s="20" t="s">
        <v>1</v>
      </c>
      <c r="B147" s="20">
        <f>E147+H147+K147+N147+Q147+T147+W147+Z147+AC147+AF147+AI147+AL147+AO147+AR147+AU147+AX147+BA147+BD147+BG147+BJ147+BM147+BP147+BS147+BV147+BY147+CH147+CK147+CN147</f>
        <v>379174.239</v>
      </c>
      <c r="C147" s="20">
        <f>F147+I147+L147+O147+R147+U147+X147+AA147+AD147+AG147+AJ147+AM147+AP147+AS147+AV147+AY147+BB147+BE147+BH147+BK147+BN147+BQ147+BT147+BW147+BZ147+CI147+CL147+CO147</f>
        <v>231941.35154999993</v>
      </c>
      <c r="D147" s="20">
        <f t="shared" si="370"/>
        <v>61.170123835865319</v>
      </c>
      <c r="E147" s="20">
        <v>1336</v>
      </c>
      <c r="F147" s="20">
        <v>808.71443999999997</v>
      </c>
      <c r="G147" s="23">
        <f>F147/E147*100</f>
        <v>60.53251796407185</v>
      </c>
      <c r="H147" s="20">
        <v>95.2</v>
      </c>
      <c r="I147" s="20">
        <v>95.2</v>
      </c>
      <c r="J147" s="23">
        <f t="shared" si="477"/>
        <v>100</v>
      </c>
      <c r="K147" s="20"/>
      <c r="L147" s="20"/>
      <c r="M147" s="23"/>
      <c r="N147" s="20">
        <v>133242.1</v>
      </c>
      <c r="O147" s="20">
        <v>86858.906279999996</v>
      </c>
      <c r="P147" s="23">
        <f>O147/N147*100</f>
        <v>65.188785136229455</v>
      </c>
      <c r="Q147" s="20">
        <v>79631.899999999994</v>
      </c>
      <c r="R147" s="20">
        <v>41279.712270000004</v>
      </c>
      <c r="S147" s="23">
        <f>R147/Q147*100</f>
        <v>51.83816067430265</v>
      </c>
      <c r="T147" s="20">
        <v>5.0999999999999996</v>
      </c>
      <c r="U147" s="20">
        <v>0</v>
      </c>
      <c r="V147" s="23">
        <f>U147/T147*100</f>
        <v>0</v>
      </c>
      <c r="W147" s="20">
        <v>133.9</v>
      </c>
      <c r="X147" s="20">
        <v>61.26</v>
      </c>
      <c r="Y147" s="23">
        <f>X147/W147*100</f>
        <v>45.750560119492157</v>
      </c>
      <c r="Z147" s="20">
        <v>22641.1</v>
      </c>
      <c r="AA147" s="20">
        <v>15490</v>
      </c>
      <c r="AB147" s="22">
        <f t="shared" si="483"/>
        <v>68.415403845219529</v>
      </c>
      <c r="AC147" s="20">
        <v>5916</v>
      </c>
      <c r="AD147" s="20">
        <v>3959.9850000000001</v>
      </c>
      <c r="AE147" s="23">
        <f>AD147/AC147*100</f>
        <v>66.936866125760659</v>
      </c>
      <c r="AF147" s="20">
        <v>85669.87</v>
      </c>
      <c r="AG147" s="20">
        <v>59483.734550000001</v>
      </c>
      <c r="AH147" s="23">
        <f>AG147/AF147*100</f>
        <v>69.43366967873304</v>
      </c>
      <c r="AI147" s="20">
        <v>167.8</v>
      </c>
      <c r="AJ147" s="20">
        <v>88.5</v>
      </c>
      <c r="AK147" s="23">
        <f>AJ147/AI147*100</f>
        <v>52.74135876042908</v>
      </c>
      <c r="AL147" s="20"/>
      <c r="AM147" s="20"/>
      <c r="AN147" s="23"/>
      <c r="AO147" s="20">
        <v>436</v>
      </c>
      <c r="AP147" s="20">
        <v>266.73921999999999</v>
      </c>
      <c r="AQ147" s="23">
        <f>AP147/AO147*100</f>
        <v>61.178720183486234</v>
      </c>
      <c r="AR147" s="20">
        <v>3</v>
      </c>
      <c r="AS147" s="20">
        <v>1.5</v>
      </c>
      <c r="AT147" s="23">
        <f t="shared" si="488"/>
        <v>50</v>
      </c>
      <c r="AU147" s="20">
        <v>568</v>
      </c>
      <c r="AV147" s="20">
        <v>331.1</v>
      </c>
      <c r="AW147" s="23">
        <f>AV147/AU147*100</f>
        <v>58.292253521126767</v>
      </c>
      <c r="AX147" s="20">
        <v>692</v>
      </c>
      <c r="AY147" s="20">
        <v>391.64546000000001</v>
      </c>
      <c r="AZ147" s="23">
        <f>AY147/AX147*100</f>
        <v>56.596164739884394</v>
      </c>
      <c r="BA147" s="20">
        <v>28</v>
      </c>
      <c r="BB147" s="20">
        <v>14</v>
      </c>
      <c r="BC147" s="23">
        <f>BB147/BA147*100</f>
        <v>50</v>
      </c>
      <c r="BD147" s="20">
        <v>99.665000000000006</v>
      </c>
      <c r="BE147" s="20">
        <v>61.085000000000001</v>
      </c>
      <c r="BF147" s="23">
        <f t="shared" si="492"/>
        <v>61.29032258064516</v>
      </c>
      <c r="BG147" s="20">
        <v>300.8</v>
      </c>
      <c r="BH147" s="20">
        <v>0</v>
      </c>
      <c r="BI147" s="23">
        <f>BH147/BG147*100</f>
        <v>0</v>
      </c>
      <c r="BJ147" s="22"/>
      <c r="BK147" s="20"/>
      <c r="BL147" s="23"/>
      <c r="BM147" s="20">
        <v>12133.1</v>
      </c>
      <c r="BN147" s="20">
        <v>6228.4083700000001</v>
      </c>
      <c r="BO147" s="23">
        <f>BN147/BM147*100</f>
        <v>51.334023209237543</v>
      </c>
      <c r="BP147" s="20">
        <v>99</v>
      </c>
      <c r="BQ147" s="20">
        <v>57.6</v>
      </c>
      <c r="BR147" s="23">
        <f t="shared" si="496"/>
        <v>58.18181818181818</v>
      </c>
      <c r="BS147" s="20"/>
      <c r="BT147" s="20"/>
      <c r="BU147" s="23"/>
      <c r="BV147" s="20">
        <v>21921.173999999999</v>
      </c>
      <c r="BW147" s="20">
        <v>7090.7209999999995</v>
      </c>
      <c r="BX147" s="23">
        <f>BW147/BV147*100</f>
        <v>32.346447320750251</v>
      </c>
      <c r="BY147" s="20">
        <f>CB147+CE147</f>
        <v>2000</v>
      </c>
      <c r="BZ147" s="20">
        <f>CC147+CF147</f>
        <v>2000</v>
      </c>
      <c r="CA147" s="23">
        <f>BZ147/BY147*100</f>
        <v>100</v>
      </c>
      <c r="CB147" s="20">
        <v>1980</v>
      </c>
      <c r="CC147" s="20">
        <v>1980</v>
      </c>
      <c r="CD147" s="23">
        <f t="shared" si="499"/>
        <v>100</v>
      </c>
      <c r="CE147" s="20">
        <v>20</v>
      </c>
      <c r="CF147" s="20">
        <v>20</v>
      </c>
      <c r="CG147" s="23">
        <f t="shared" si="500"/>
        <v>100</v>
      </c>
      <c r="CH147" s="20">
        <v>180.33</v>
      </c>
      <c r="CI147" s="20">
        <v>0</v>
      </c>
      <c r="CJ147" s="23">
        <f>CI147/CH147*100</f>
        <v>0</v>
      </c>
      <c r="CK147" s="20">
        <v>11874.2</v>
      </c>
      <c r="CL147" s="20">
        <v>7372.5399600000001</v>
      </c>
      <c r="CM147" s="23">
        <f t="shared" si="503"/>
        <v>62.088729851274181</v>
      </c>
      <c r="CN147" s="20"/>
      <c r="CO147" s="20"/>
      <c r="CP147" s="23"/>
    </row>
    <row r="148" spans="1:94" s="61" customFormat="1" ht="15.75" customHeight="1">
      <c r="A148" s="22" t="s">
        <v>192</v>
      </c>
      <c r="B148" s="22">
        <f>SUM(B149:B155)</f>
        <v>1242.2</v>
      </c>
      <c r="C148" s="22">
        <f>SUM(C149:C155)</f>
        <v>493.33185000000003</v>
      </c>
      <c r="D148" s="22">
        <f t="shared" si="370"/>
        <v>39.714365641603607</v>
      </c>
      <c r="E148" s="22">
        <f t="shared" ref="E148:BK148" si="505">SUM(E149:E155)</f>
        <v>0</v>
      </c>
      <c r="F148" s="22">
        <f t="shared" si="505"/>
        <v>0</v>
      </c>
      <c r="G148" s="24"/>
      <c r="H148" s="22">
        <f t="shared" si="505"/>
        <v>0</v>
      </c>
      <c r="I148" s="22">
        <f t="shared" si="505"/>
        <v>0</v>
      </c>
      <c r="J148" s="24"/>
      <c r="K148" s="22">
        <f>SUM(K149:K155)</f>
        <v>1242.2</v>
      </c>
      <c r="L148" s="22">
        <f t="shared" si="505"/>
        <v>493.33185000000003</v>
      </c>
      <c r="M148" s="24">
        <f t="shared" ref="M148" si="506">L148/K148*100</f>
        <v>39.714365641603607</v>
      </c>
      <c r="N148" s="22">
        <f t="shared" si="505"/>
        <v>0</v>
      </c>
      <c r="O148" s="22">
        <f t="shared" si="505"/>
        <v>0</v>
      </c>
      <c r="P148" s="24"/>
      <c r="Q148" s="22">
        <f t="shared" si="505"/>
        <v>0</v>
      </c>
      <c r="R148" s="22">
        <f t="shared" si="505"/>
        <v>0</v>
      </c>
      <c r="S148" s="24"/>
      <c r="T148" s="22">
        <f t="shared" si="505"/>
        <v>0</v>
      </c>
      <c r="U148" s="22">
        <f t="shared" si="505"/>
        <v>0</v>
      </c>
      <c r="V148" s="24"/>
      <c r="W148" s="22">
        <f t="shared" si="505"/>
        <v>0</v>
      </c>
      <c r="X148" s="22">
        <f t="shared" si="505"/>
        <v>0</v>
      </c>
      <c r="Y148" s="22"/>
      <c r="Z148" s="22">
        <f t="shared" si="505"/>
        <v>0</v>
      </c>
      <c r="AA148" s="22">
        <f t="shared" si="505"/>
        <v>0</v>
      </c>
      <c r="AB148" s="22"/>
      <c r="AC148" s="22">
        <f t="shared" si="505"/>
        <v>0</v>
      </c>
      <c r="AD148" s="22">
        <f t="shared" si="505"/>
        <v>0</v>
      </c>
      <c r="AE148" s="22"/>
      <c r="AF148" s="22">
        <f t="shared" si="505"/>
        <v>0</v>
      </c>
      <c r="AG148" s="22">
        <f t="shared" si="505"/>
        <v>0</v>
      </c>
      <c r="AH148" s="24"/>
      <c r="AI148" s="22">
        <f t="shared" si="505"/>
        <v>0</v>
      </c>
      <c r="AJ148" s="22">
        <f t="shared" si="505"/>
        <v>0</v>
      </c>
      <c r="AK148" s="24"/>
      <c r="AL148" s="22">
        <f t="shared" si="505"/>
        <v>0</v>
      </c>
      <c r="AM148" s="22">
        <f t="shared" si="505"/>
        <v>0</v>
      </c>
      <c r="AN148" s="24"/>
      <c r="AO148" s="22">
        <f t="shared" si="505"/>
        <v>0</v>
      </c>
      <c r="AP148" s="22">
        <f t="shared" si="505"/>
        <v>0</v>
      </c>
      <c r="AQ148" s="24"/>
      <c r="AR148" s="22">
        <f t="shared" si="505"/>
        <v>0</v>
      </c>
      <c r="AS148" s="22">
        <f t="shared" si="505"/>
        <v>0</v>
      </c>
      <c r="AT148" s="24"/>
      <c r="AU148" s="22">
        <f t="shared" si="505"/>
        <v>0</v>
      </c>
      <c r="AV148" s="22">
        <f t="shared" si="505"/>
        <v>0</v>
      </c>
      <c r="AW148" s="24"/>
      <c r="AX148" s="22">
        <f t="shared" si="505"/>
        <v>0</v>
      </c>
      <c r="AY148" s="22">
        <f t="shared" si="505"/>
        <v>0</v>
      </c>
      <c r="AZ148" s="24"/>
      <c r="BA148" s="22">
        <f t="shared" si="505"/>
        <v>0</v>
      </c>
      <c r="BB148" s="22">
        <f t="shared" si="505"/>
        <v>0</v>
      </c>
      <c r="BC148" s="24"/>
      <c r="BD148" s="22">
        <f t="shared" si="505"/>
        <v>0</v>
      </c>
      <c r="BE148" s="22">
        <f t="shared" si="505"/>
        <v>0</v>
      </c>
      <c r="BF148" s="23"/>
      <c r="BG148" s="22">
        <f t="shared" si="505"/>
        <v>0</v>
      </c>
      <c r="BH148" s="22">
        <f t="shared" si="505"/>
        <v>0</v>
      </c>
      <c r="BI148" s="24"/>
      <c r="BJ148" s="22">
        <f t="shared" si="505"/>
        <v>0</v>
      </c>
      <c r="BK148" s="22">
        <f t="shared" si="505"/>
        <v>0</v>
      </c>
      <c r="BL148" s="23"/>
      <c r="BM148" s="22">
        <f t="shared" ref="BM148:CF148" si="507">SUM(BM149:BM155)</f>
        <v>0</v>
      </c>
      <c r="BN148" s="22">
        <f t="shared" si="507"/>
        <v>0</v>
      </c>
      <c r="BO148" s="24"/>
      <c r="BP148" s="22">
        <f t="shared" si="507"/>
        <v>0</v>
      </c>
      <c r="BQ148" s="22">
        <f t="shared" si="507"/>
        <v>0</v>
      </c>
      <c r="BR148" s="24"/>
      <c r="BS148" s="22">
        <f t="shared" si="507"/>
        <v>0</v>
      </c>
      <c r="BT148" s="22">
        <f t="shared" si="507"/>
        <v>0</v>
      </c>
      <c r="BU148" s="23"/>
      <c r="BV148" s="22">
        <f t="shared" si="507"/>
        <v>0</v>
      </c>
      <c r="BW148" s="22">
        <f t="shared" si="507"/>
        <v>0</v>
      </c>
      <c r="BX148" s="24"/>
      <c r="BY148" s="22">
        <f t="shared" si="507"/>
        <v>0</v>
      </c>
      <c r="BZ148" s="22">
        <f t="shared" si="507"/>
        <v>0</v>
      </c>
      <c r="CA148" s="24"/>
      <c r="CB148" s="22">
        <f t="shared" si="507"/>
        <v>0</v>
      </c>
      <c r="CC148" s="22">
        <f t="shared" si="507"/>
        <v>0</v>
      </c>
      <c r="CD148" s="23"/>
      <c r="CE148" s="22">
        <f t="shared" si="507"/>
        <v>0</v>
      </c>
      <c r="CF148" s="22">
        <f t="shared" si="507"/>
        <v>0</v>
      </c>
      <c r="CG148" s="23"/>
      <c r="CH148" s="22">
        <f t="shared" ref="CH148:CI148" si="508">SUM(CH149:CH155)</f>
        <v>0</v>
      </c>
      <c r="CI148" s="22">
        <f t="shared" si="508"/>
        <v>0</v>
      </c>
      <c r="CJ148" s="24"/>
      <c r="CK148" s="22">
        <f t="shared" ref="CK148:CL148" si="509">SUM(CK149:CK155)</f>
        <v>0</v>
      </c>
      <c r="CL148" s="22">
        <f t="shared" si="509"/>
        <v>0</v>
      </c>
      <c r="CM148" s="23"/>
      <c r="CN148" s="22">
        <f t="shared" ref="CN148:CO148" si="510">SUM(CN149:CN155)</f>
        <v>0</v>
      </c>
      <c r="CO148" s="22">
        <f t="shared" si="510"/>
        <v>0</v>
      </c>
      <c r="CP148" s="24"/>
    </row>
    <row r="149" spans="1:94" s="43" customFormat="1" ht="15.75" customHeight="1">
      <c r="A149" s="20" t="s">
        <v>93</v>
      </c>
      <c r="B149" s="20">
        <f t="shared" ref="B149:B155" si="511">E149+H149+K149+N149+Q149+T149+W149+Z149+AC149+AF149+AI149+AL149+AO149+AR149+AU149+AX149+BA149+BD149+BG149+BJ149+BM149+BP149+BS149+BV149+BY149+CH149+CK149+CN149</f>
        <v>227</v>
      </c>
      <c r="C149" s="20">
        <f t="shared" ref="C149:C155" si="512">F149+I149+L149+O149+R149+U149+X149+AA149+AD149+AG149+AJ149+AM149+AP149+AS149+AV149+AY149+BB149+BE149+BH149+BK149+BN149+BQ149+BT149+BW149+BZ149+CI149+CL149+CO149</f>
        <v>55.024529999999999</v>
      </c>
      <c r="D149" s="20">
        <f t="shared" si="370"/>
        <v>24.239881057268722</v>
      </c>
      <c r="E149" s="20"/>
      <c r="F149" s="20"/>
      <c r="G149" s="23"/>
      <c r="H149" s="20"/>
      <c r="I149" s="20"/>
      <c r="J149" s="23"/>
      <c r="K149" s="20">
        <v>227</v>
      </c>
      <c r="L149" s="20">
        <v>55.024529999999999</v>
      </c>
      <c r="M149" s="23">
        <f>L149/K149*100</f>
        <v>24.239881057268722</v>
      </c>
      <c r="N149" s="20"/>
      <c r="O149" s="20"/>
      <c r="P149" s="23"/>
      <c r="Q149" s="20"/>
      <c r="R149" s="20"/>
      <c r="S149" s="23"/>
      <c r="T149" s="20"/>
      <c r="U149" s="20"/>
      <c r="V149" s="23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3"/>
      <c r="AI149" s="20"/>
      <c r="AJ149" s="20"/>
      <c r="AK149" s="23"/>
      <c r="AL149" s="20"/>
      <c r="AM149" s="20"/>
      <c r="AN149" s="23"/>
      <c r="AO149" s="20"/>
      <c r="AP149" s="20"/>
      <c r="AQ149" s="23"/>
      <c r="AR149" s="20"/>
      <c r="AS149" s="20"/>
      <c r="AT149" s="23"/>
      <c r="AU149" s="20"/>
      <c r="AV149" s="20"/>
      <c r="AW149" s="23"/>
      <c r="AX149" s="20"/>
      <c r="AY149" s="20"/>
      <c r="AZ149" s="23"/>
      <c r="BA149" s="20"/>
      <c r="BB149" s="20"/>
      <c r="BC149" s="23"/>
      <c r="BD149" s="20"/>
      <c r="BE149" s="20"/>
      <c r="BF149" s="23"/>
      <c r="BG149" s="20"/>
      <c r="BH149" s="20"/>
      <c r="BI149" s="23"/>
      <c r="BJ149" s="20"/>
      <c r="BK149" s="20"/>
      <c r="BL149" s="23"/>
      <c r="BM149" s="20"/>
      <c r="BN149" s="20"/>
      <c r="BO149" s="23"/>
      <c r="BP149" s="20"/>
      <c r="BQ149" s="20"/>
      <c r="BR149" s="23"/>
      <c r="BS149" s="20"/>
      <c r="BT149" s="20"/>
      <c r="BU149" s="23"/>
      <c r="BV149" s="20"/>
      <c r="BW149" s="20"/>
      <c r="BX149" s="23"/>
      <c r="BY149" s="20"/>
      <c r="BZ149" s="20"/>
      <c r="CA149" s="23"/>
      <c r="CB149" s="20"/>
      <c r="CC149" s="20"/>
      <c r="CD149" s="23"/>
      <c r="CE149" s="20"/>
      <c r="CF149" s="20"/>
      <c r="CG149" s="23"/>
      <c r="CH149" s="20"/>
      <c r="CI149" s="20"/>
      <c r="CJ149" s="23"/>
      <c r="CK149" s="20"/>
      <c r="CL149" s="20"/>
      <c r="CM149" s="23"/>
      <c r="CN149" s="20"/>
      <c r="CO149" s="20"/>
      <c r="CP149" s="23"/>
    </row>
    <row r="150" spans="1:94" s="43" customFormat="1" ht="15.75" customHeight="1">
      <c r="A150" s="20" t="s">
        <v>63</v>
      </c>
      <c r="B150" s="20">
        <f t="shared" si="511"/>
        <v>227</v>
      </c>
      <c r="C150" s="20">
        <f t="shared" si="512"/>
        <v>92.723420000000004</v>
      </c>
      <c r="D150" s="20">
        <f t="shared" si="370"/>
        <v>40.847321585903082</v>
      </c>
      <c r="E150" s="20"/>
      <c r="F150" s="20"/>
      <c r="G150" s="23"/>
      <c r="H150" s="20"/>
      <c r="I150" s="20"/>
      <c r="J150" s="23"/>
      <c r="K150" s="20">
        <v>227</v>
      </c>
      <c r="L150" s="20">
        <v>92.723420000000004</v>
      </c>
      <c r="M150" s="23">
        <f t="shared" ref="M150:M155" si="513">L150/K150*100</f>
        <v>40.847321585903082</v>
      </c>
      <c r="N150" s="20"/>
      <c r="O150" s="20"/>
      <c r="P150" s="23"/>
      <c r="Q150" s="20"/>
      <c r="R150" s="20"/>
      <c r="S150" s="23"/>
      <c r="T150" s="20"/>
      <c r="U150" s="20"/>
      <c r="V150" s="23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3"/>
      <c r="AI150" s="20"/>
      <c r="AJ150" s="20"/>
      <c r="AK150" s="23"/>
      <c r="AL150" s="20"/>
      <c r="AM150" s="20"/>
      <c r="AN150" s="23"/>
      <c r="AO150" s="20"/>
      <c r="AP150" s="20"/>
      <c r="AQ150" s="23"/>
      <c r="AR150" s="20"/>
      <c r="AS150" s="20"/>
      <c r="AT150" s="23"/>
      <c r="AU150" s="20"/>
      <c r="AV150" s="20"/>
      <c r="AW150" s="23"/>
      <c r="AX150" s="20"/>
      <c r="AY150" s="20"/>
      <c r="AZ150" s="23"/>
      <c r="BA150" s="20"/>
      <c r="BB150" s="20"/>
      <c r="BC150" s="23"/>
      <c r="BD150" s="20"/>
      <c r="BE150" s="20"/>
      <c r="BF150" s="23"/>
      <c r="BG150" s="20"/>
      <c r="BH150" s="20"/>
      <c r="BI150" s="23"/>
      <c r="BJ150" s="20"/>
      <c r="BK150" s="20"/>
      <c r="BL150" s="23"/>
      <c r="BM150" s="20"/>
      <c r="BN150" s="20"/>
      <c r="BO150" s="23"/>
      <c r="BP150" s="20"/>
      <c r="BQ150" s="20"/>
      <c r="BR150" s="23"/>
      <c r="BS150" s="20"/>
      <c r="BT150" s="20"/>
      <c r="BU150" s="23"/>
      <c r="BV150" s="20"/>
      <c r="BW150" s="20"/>
      <c r="BX150" s="23"/>
      <c r="BY150" s="20"/>
      <c r="BZ150" s="20"/>
      <c r="CA150" s="23"/>
      <c r="CB150" s="20"/>
      <c r="CC150" s="20"/>
      <c r="CD150" s="23"/>
      <c r="CE150" s="20"/>
      <c r="CF150" s="20"/>
      <c r="CG150" s="23"/>
      <c r="CH150" s="20"/>
      <c r="CI150" s="20"/>
      <c r="CJ150" s="23"/>
      <c r="CK150" s="20"/>
      <c r="CL150" s="20"/>
      <c r="CM150" s="23"/>
      <c r="CN150" s="20"/>
      <c r="CO150" s="20"/>
      <c r="CP150" s="23"/>
    </row>
    <row r="151" spans="1:94" s="43" customFormat="1" ht="15.75" customHeight="1">
      <c r="A151" s="20" t="s">
        <v>85</v>
      </c>
      <c r="B151" s="20">
        <f t="shared" si="511"/>
        <v>227</v>
      </c>
      <c r="C151" s="20">
        <f t="shared" si="512"/>
        <v>81.006929999999997</v>
      </c>
      <c r="D151" s="20">
        <f t="shared" si="370"/>
        <v>35.685872246696029</v>
      </c>
      <c r="E151" s="20"/>
      <c r="F151" s="20"/>
      <c r="G151" s="23"/>
      <c r="H151" s="20"/>
      <c r="I151" s="20"/>
      <c r="J151" s="23"/>
      <c r="K151" s="20">
        <v>227</v>
      </c>
      <c r="L151" s="20">
        <v>81.006929999999997</v>
      </c>
      <c r="M151" s="23">
        <f t="shared" si="513"/>
        <v>35.685872246696029</v>
      </c>
      <c r="N151" s="20"/>
      <c r="O151" s="20"/>
      <c r="P151" s="23"/>
      <c r="Q151" s="20"/>
      <c r="R151" s="20"/>
      <c r="S151" s="23"/>
      <c r="T151" s="20"/>
      <c r="U151" s="20"/>
      <c r="V151" s="23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3"/>
      <c r="AI151" s="20"/>
      <c r="AJ151" s="20"/>
      <c r="AK151" s="23"/>
      <c r="AL151" s="20"/>
      <c r="AM151" s="20"/>
      <c r="AN151" s="23"/>
      <c r="AO151" s="20"/>
      <c r="AP151" s="20"/>
      <c r="AQ151" s="23"/>
      <c r="AR151" s="20"/>
      <c r="AS151" s="20"/>
      <c r="AT151" s="23"/>
      <c r="AU151" s="20"/>
      <c r="AV151" s="20"/>
      <c r="AW151" s="23"/>
      <c r="AX151" s="20"/>
      <c r="AY151" s="20"/>
      <c r="AZ151" s="23"/>
      <c r="BA151" s="20"/>
      <c r="BB151" s="20"/>
      <c r="BC151" s="23"/>
      <c r="BD151" s="20"/>
      <c r="BE151" s="20"/>
      <c r="BF151" s="23"/>
      <c r="BG151" s="20"/>
      <c r="BH151" s="20"/>
      <c r="BI151" s="23"/>
      <c r="BJ151" s="20"/>
      <c r="BK151" s="20"/>
      <c r="BL151" s="23"/>
      <c r="BM151" s="20"/>
      <c r="BN151" s="20"/>
      <c r="BO151" s="23"/>
      <c r="BP151" s="20"/>
      <c r="BQ151" s="20"/>
      <c r="BR151" s="23"/>
      <c r="BS151" s="20"/>
      <c r="BT151" s="20"/>
      <c r="BU151" s="23"/>
      <c r="BV151" s="20"/>
      <c r="BW151" s="20"/>
      <c r="BX151" s="23"/>
      <c r="BY151" s="20"/>
      <c r="BZ151" s="20"/>
      <c r="CA151" s="23"/>
      <c r="CB151" s="20"/>
      <c r="CC151" s="20"/>
      <c r="CD151" s="23"/>
      <c r="CE151" s="20"/>
      <c r="CF151" s="20"/>
      <c r="CG151" s="23"/>
      <c r="CH151" s="20"/>
      <c r="CI151" s="20"/>
      <c r="CJ151" s="23"/>
      <c r="CK151" s="20"/>
      <c r="CL151" s="20"/>
      <c r="CM151" s="23"/>
      <c r="CN151" s="20"/>
      <c r="CO151" s="20"/>
      <c r="CP151" s="23"/>
    </row>
    <row r="152" spans="1:94" s="43" customFormat="1" ht="15.75" customHeight="1">
      <c r="A152" s="20" t="s">
        <v>60</v>
      </c>
      <c r="B152" s="20">
        <f t="shared" si="511"/>
        <v>111.4</v>
      </c>
      <c r="C152" s="20">
        <f t="shared" si="512"/>
        <v>55.158589999999997</v>
      </c>
      <c r="D152" s="20">
        <f t="shared" si="370"/>
        <v>49.513994614003586</v>
      </c>
      <c r="E152" s="20"/>
      <c r="F152" s="20"/>
      <c r="G152" s="23"/>
      <c r="H152" s="20"/>
      <c r="I152" s="20"/>
      <c r="J152" s="23"/>
      <c r="K152" s="20">
        <v>111.4</v>
      </c>
      <c r="L152" s="20">
        <v>55.158589999999997</v>
      </c>
      <c r="M152" s="23">
        <f t="shared" si="513"/>
        <v>49.513994614003586</v>
      </c>
      <c r="N152" s="20"/>
      <c r="O152" s="20"/>
      <c r="P152" s="23"/>
      <c r="Q152" s="20"/>
      <c r="R152" s="20"/>
      <c r="S152" s="23"/>
      <c r="T152" s="20"/>
      <c r="U152" s="20"/>
      <c r="V152" s="23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3"/>
      <c r="AI152" s="20"/>
      <c r="AJ152" s="20"/>
      <c r="AK152" s="23"/>
      <c r="AL152" s="20"/>
      <c r="AM152" s="20"/>
      <c r="AN152" s="23"/>
      <c r="AO152" s="20"/>
      <c r="AP152" s="20"/>
      <c r="AQ152" s="23"/>
      <c r="AR152" s="20"/>
      <c r="AS152" s="20"/>
      <c r="AT152" s="23"/>
      <c r="AU152" s="20"/>
      <c r="AV152" s="20"/>
      <c r="AW152" s="23"/>
      <c r="AX152" s="20"/>
      <c r="AY152" s="20"/>
      <c r="AZ152" s="23"/>
      <c r="BA152" s="20"/>
      <c r="BB152" s="20"/>
      <c r="BC152" s="23"/>
      <c r="BD152" s="20"/>
      <c r="BE152" s="20"/>
      <c r="BF152" s="23"/>
      <c r="BG152" s="20"/>
      <c r="BH152" s="20"/>
      <c r="BI152" s="23"/>
      <c r="BJ152" s="20"/>
      <c r="BK152" s="20"/>
      <c r="BL152" s="23"/>
      <c r="BM152" s="20"/>
      <c r="BN152" s="20"/>
      <c r="BO152" s="23"/>
      <c r="BP152" s="20"/>
      <c r="BQ152" s="20"/>
      <c r="BR152" s="23"/>
      <c r="BS152" s="20"/>
      <c r="BT152" s="20"/>
      <c r="BU152" s="23"/>
      <c r="BV152" s="20"/>
      <c r="BW152" s="20"/>
      <c r="BX152" s="23"/>
      <c r="BY152" s="20"/>
      <c r="BZ152" s="20"/>
      <c r="CA152" s="23"/>
      <c r="CB152" s="20"/>
      <c r="CC152" s="20"/>
      <c r="CD152" s="23"/>
      <c r="CE152" s="20"/>
      <c r="CF152" s="20"/>
      <c r="CG152" s="23"/>
      <c r="CH152" s="20"/>
      <c r="CI152" s="20"/>
      <c r="CJ152" s="23"/>
      <c r="CK152" s="20"/>
      <c r="CL152" s="20"/>
      <c r="CM152" s="23"/>
      <c r="CN152" s="20"/>
      <c r="CO152" s="20"/>
      <c r="CP152" s="23"/>
    </row>
    <row r="153" spans="1:94" s="43" customFormat="1" ht="15.75" customHeight="1">
      <c r="A153" s="20" t="s">
        <v>76</v>
      </c>
      <c r="B153" s="20">
        <f t="shared" si="511"/>
        <v>111.4</v>
      </c>
      <c r="C153" s="20">
        <f t="shared" si="512"/>
        <v>59.654899999999998</v>
      </c>
      <c r="D153" s="20">
        <f t="shared" si="370"/>
        <v>53.550179533213637</v>
      </c>
      <c r="E153" s="20"/>
      <c r="F153" s="20"/>
      <c r="G153" s="23"/>
      <c r="H153" s="20"/>
      <c r="I153" s="20"/>
      <c r="J153" s="23"/>
      <c r="K153" s="20">
        <v>111.4</v>
      </c>
      <c r="L153" s="20">
        <v>59.654899999999998</v>
      </c>
      <c r="M153" s="23">
        <f t="shared" si="513"/>
        <v>53.550179533213637</v>
      </c>
      <c r="N153" s="20"/>
      <c r="O153" s="20"/>
      <c r="P153" s="23"/>
      <c r="Q153" s="20"/>
      <c r="R153" s="20"/>
      <c r="S153" s="23"/>
      <c r="T153" s="20"/>
      <c r="U153" s="20"/>
      <c r="V153" s="23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3"/>
      <c r="AI153" s="20"/>
      <c r="AJ153" s="20"/>
      <c r="AK153" s="23"/>
      <c r="AL153" s="20"/>
      <c r="AM153" s="20"/>
      <c r="AN153" s="23"/>
      <c r="AO153" s="20"/>
      <c r="AP153" s="20"/>
      <c r="AQ153" s="23"/>
      <c r="AR153" s="20"/>
      <c r="AS153" s="20"/>
      <c r="AT153" s="23"/>
      <c r="AU153" s="20"/>
      <c r="AV153" s="20"/>
      <c r="AW153" s="23"/>
      <c r="AX153" s="20"/>
      <c r="AY153" s="20"/>
      <c r="AZ153" s="23"/>
      <c r="BA153" s="20"/>
      <c r="BB153" s="20"/>
      <c r="BC153" s="23"/>
      <c r="BD153" s="20"/>
      <c r="BE153" s="20"/>
      <c r="BF153" s="23"/>
      <c r="BG153" s="20"/>
      <c r="BH153" s="20"/>
      <c r="BI153" s="23"/>
      <c r="BJ153" s="20"/>
      <c r="BK153" s="20"/>
      <c r="BL153" s="23"/>
      <c r="BM153" s="20"/>
      <c r="BN153" s="20"/>
      <c r="BO153" s="23"/>
      <c r="BP153" s="20"/>
      <c r="BQ153" s="20"/>
      <c r="BR153" s="23"/>
      <c r="BS153" s="20"/>
      <c r="BT153" s="20"/>
      <c r="BU153" s="23"/>
      <c r="BV153" s="20"/>
      <c r="BW153" s="20"/>
      <c r="BX153" s="23"/>
      <c r="BY153" s="20"/>
      <c r="BZ153" s="20"/>
      <c r="CA153" s="23"/>
      <c r="CB153" s="20"/>
      <c r="CC153" s="20"/>
      <c r="CD153" s="23"/>
      <c r="CE153" s="20"/>
      <c r="CF153" s="20"/>
      <c r="CG153" s="23"/>
      <c r="CH153" s="20"/>
      <c r="CI153" s="20"/>
      <c r="CJ153" s="23"/>
      <c r="CK153" s="20"/>
      <c r="CL153" s="20"/>
      <c r="CM153" s="23"/>
      <c r="CN153" s="20"/>
      <c r="CO153" s="20"/>
      <c r="CP153" s="23"/>
    </row>
    <row r="154" spans="1:94" s="43" customFormat="1" ht="15.75" customHeight="1">
      <c r="A154" s="20" t="s">
        <v>75</v>
      </c>
      <c r="B154" s="20">
        <f t="shared" si="511"/>
        <v>227</v>
      </c>
      <c r="C154" s="20">
        <f t="shared" si="512"/>
        <v>98.55547</v>
      </c>
      <c r="D154" s="20">
        <f t="shared" si="370"/>
        <v>43.41650660792952</v>
      </c>
      <c r="E154" s="20"/>
      <c r="F154" s="20"/>
      <c r="G154" s="23"/>
      <c r="H154" s="20"/>
      <c r="I154" s="20"/>
      <c r="J154" s="23"/>
      <c r="K154" s="20">
        <v>227</v>
      </c>
      <c r="L154" s="20">
        <v>98.55547</v>
      </c>
      <c r="M154" s="23">
        <f t="shared" si="513"/>
        <v>43.41650660792952</v>
      </c>
      <c r="N154" s="20"/>
      <c r="O154" s="20"/>
      <c r="P154" s="23"/>
      <c r="Q154" s="20"/>
      <c r="R154" s="20"/>
      <c r="S154" s="23"/>
      <c r="T154" s="20"/>
      <c r="U154" s="20"/>
      <c r="V154" s="23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3"/>
      <c r="AI154" s="20"/>
      <c r="AJ154" s="20"/>
      <c r="AK154" s="23"/>
      <c r="AL154" s="20"/>
      <c r="AM154" s="20"/>
      <c r="AN154" s="23"/>
      <c r="AO154" s="20"/>
      <c r="AP154" s="20"/>
      <c r="AQ154" s="23"/>
      <c r="AR154" s="20"/>
      <c r="AS154" s="20"/>
      <c r="AT154" s="23"/>
      <c r="AU154" s="20"/>
      <c r="AV154" s="20"/>
      <c r="AW154" s="23"/>
      <c r="AX154" s="20"/>
      <c r="AY154" s="20"/>
      <c r="AZ154" s="23"/>
      <c r="BA154" s="20"/>
      <c r="BB154" s="20"/>
      <c r="BC154" s="23"/>
      <c r="BD154" s="20"/>
      <c r="BE154" s="20"/>
      <c r="BF154" s="23"/>
      <c r="BG154" s="20"/>
      <c r="BH154" s="20"/>
      <c r="BI154" s="23"/>
      <c r="BJ154" s="20"/>
      <c r="BK154" s="20"/>
      <c r="BL154" s="23"/>
      <c r="BM154" s="20"/>
      <c r="BN154" s="20"/>
      <c r="BO154" s="23"/>
      <c r="BP154" s="20"/>
      <c r="BQ154" s="20"/>
      <c r="BR154" s="23"/>
      <c r="BS154" s="20"/>
      <c r="BT154" s="20"/>
      <c r="BU154" s="23"/>
      <c r="BV154" s="20"/>
      <c r="BW154" s="20"/>
      <c r="BX154" s="23"/>
      <c r="BY154" s="20"/>
      <c r="BZ154" s="20"/>
      <c r="CA154" s="23"/>
      <c r="CB154" s="20"/>
      <c r="CC154" s="20"/>
      <c r="CD154" s="23"/>
      <c r="CE154" s="20"/>
      <c r="CF154" s="20"/>
      <c r="CG154" s="23"/>
      <c r="CH154" s="20"/>
      <c r="CI154" s="20"/>
      <c r="CJ154" s="23"/>
      <c r="CK154" s="20"/>
      <c r="CL154" s="20"/>
      <c r="CM154" s="23"/>
      <c r="CN154" s="20"/>
      <c r="CO154" s="20"/>
      <c r="CP154" s="23"/>
    </row>
    <row r="155" spans="1:94" s="43" customFormat="1" ht="15.75" customHeight="1">
      <c r="A155" s="20" t="s">
        <v>96</v>
      </c>
      <c r="B155" s="20">
        <f t="shared" si="511"/>
        <v>111.4</v>
      </c>
      <c r="C155" s="20">
        <f t="shared" si="512"/>
        <v>51.208010000000002</v>
      </c>
      <c r="D155" s="20">
        <f t="shared" si="370"/>
        <v>45.967692998204669</v>
      </c>
      <c r="E155" s="20"/>
      <c r="F155" s="20"/>
      <c r="G155" s="23"/>
      <c r="H155" s="20"/>
      <c r="I155" s="20"/>
      <c r="J155" s="23"/>
      <c r="K155" s="20">
        <v>111.4</v>
      </c>
      <c r="L155" s="20">
        <v>51.208010000000002</v>
      </c>
      <c r="M155" s="23">
        <f t="shared" si="513"/>
        <v>45.967692998204669</v>
      </c>
      <c r="N155" s="20"/>
      <c r="O155" s="20"/>
      <c r="P155" s="23"/>
      <c r="Q155" s="20"/>
      <c r="R155" s="20"/>
      <c r="S155" s="23"/>
      <c r="T155" s="20"/>
      <c r="U155" s="20"/>
      <c r="V155" s="23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3"/>
      <c r="AI155" s="20"/>
      <c r="AJ155" s="20"/>
      <c r="AK155" s="23"/>
      <c r="AL155" s="20"/>
      <c r="AM155" s="20"/>
      <c r="AN155" s="23"/>
      <c r="AO155" s="20"/>
      <c r="AP155" s="20"/>
      <c r="AQ155" s="23"/>
      <c r="AR155" s="20"/>
      <c r="AS155" s="20"/>
      <c r="AT155" s="23"/>
      <c r="AU155" s="20"/>
      <c r="AV155" s="20"/>
      <c r="AW155" s="23"/>
      <c r="AX155" s="20"/>
      <c r="AY155" s="20"/>
      <c r="AZ155" s="23"/>
      <c r="BA155" s="20"/>
      <c r="BB155" s="20"/>
      <c r="BC155" s="23"/>
      <c r="BD155" s="20"/>
      <c r="BE155" s="20"/>
      <c r="BF155" s="23"/>
      <c r="BG155" s="20"/>
      <c r="BH155" s="20"/>
      <c r="BI155" s="23"/>
      <c r="BJ155" s="20"/>
      <c r="BK155" s="20"/>
      <c r="BL155" s="23"/>
      <c r="BM155" s="20"/>
      <c r="BN155" s="20"/>
      <c r="BO155" s="23"/>
      <c r="BP155" s="20"/>
      <c r="BQ155" s="20"/>
      <c r="BR155" s="23"/>
      <c r="BS155" s="20"/>
      <c r="BT155" s="20"/>
      <c r="BU155" s="23"/>
      <c r="BV155" s="20"/>
      <c r="BW155" s="20"/>
      <c r="BX155" s="23"/>
      <c r="BY155" s="20"/>
      <c r="BZ155" s="20"/>
      <c r="CA155" s="23"/>
      <c r="CB155" s="20"/>
      <c r="CC155" s="20"/>
      <c r="CD155" s="23"/>
      <c r="CE155" s="20"/>
      <c r="CF155" s="20"/>
      <c r="CG155" s="23"/>
      <c r="CH155" s="20"/>
      <c r="CI155" s="20"/>
      <c r="CJ155" s="23"/>
      <c r="CK155" s="20"/>
      <c r="CL155" s="20"/>
      <c r="CM155" s="23"/>
      <c r="CN155" s="20"/>
      <c r="CO155" s="20"/>
      <c r="CP155" s="23"/>
    </row>
    <row r="156" spans="1:94" s="61" customFormat="1" ht="15.75" customHeight="1">
      <c r="A156" s="22" t="s">
        <v>173</v>
      </c>
      <c r="B156" s="22">
        <f>B157+B158</f>
        <v>101802.14865999999</v>
      </c>
      <c r="C156" s="22">
        <f>C157+C158</f>
        <v>65764.539470000003</v>
      </c>
      <c r="D156" s="22">
        <f t="shared" si="370"/>
        <v>64.600345214363969</v>
      </c>
      <c r="E156" s="22">
        <f t="shared" ref="C156:BK156" si="514">E157+E158</f>
        <v>1034</v>
      </c>
      <c r="F156" s="22">
        <f t="shared" si="514"/>
        <v>470.37391000000002</v>
      </c>
      <c r="G156" s="24">
        <f t="shared" ref="G156:G157" si="515">F156/E156*100</f>
        <v>45.490706963249515</v>
      </c>
      <c r="H156" s="22">
        <f t="shared" si="514"/>
        <v>12.2</v>
      </c>
      <c r="I156" s="22">
        <f t="shared" si="514"/>
        <v>12.2</v>
      </c>
      <c r="J156" s="24">
        <f t="shared" ref="J156:J157" si="516">I156/H156*100</f>
        <v>100</v>
      </c>
      <c r="K156" s="22">
        <f t="shared" si="514"/>
        <v>784</v>
      </c>
      <c r="L156" s="22">
        <f t="shared" si="514"/>
        <v>392.39856000000003</v>
      </c>
      <c r="M156" s="24">
        <f t="shared" ref="M156" si="517">L156/K156*100</f>
        <v>50.050836734693881</v>
      </c>
      <c r="N156" s="22">
        <f t="shared" si="514"/>
        <v>50713.7</v>
      </c>
      <c r="O156" s="22">
        <f t="shared" si="514"/>
        <v>35117.300000000003</v>
      </c>
      <c r="P156" s="24">
        <f t="shared" ref="P156" si="518">O156/N156*100</f>
        <v>69.246180026304543</v>
      </c>
      <c r="Q156" s="22">
        <f t="shared" si="514"/>
        <v>11503.5</v>
      </c>
      <c r="R156" s="22">
        <f t="shared" si="514"/>
        <v>6592</v>
      </c>
      <c r="S156" s="24">
        <f t="shared" ref="S156" si="519">R156/Q156*100</f>
        <v>57.304298691702527</v>
      </c>
      <c r="T156" s="22">
        <f t="shared" si="514"/>
        <v>5.0999999999999996</v>
      </c>
      <c r="U156" s="22">
        <f t="shared" si="514"/>
        <v>0</v>
      </c>
      <c r="V156" s="24">
        <f t="shared" ref="V156" si="520">U156/T156*100</f>
        <v>0</v>
      </c>
      <c r="W156" s="22">
        <f t="shared" si="514"/>
        <v>133.9</v>
      </c>
      <c r="X156" s="22">
        <f t="shared" si="514"/>
        <v>83.2</v>
      </c>
      <c r="Y156" s="22">
        <f t="shared" ref="Y156" si="521">X156/W156*100</f>
        <v>62.135922330097081</v>
      </c>
      <c r="Z156" s="22">
        <f t="shared" si="514"/>
        <v>11119.2</v>
      </c>
      <c r="AA156" s="22">
        <f t="shared" si="514"/>
        <v>8275.5</v>
      </c>
      <c r="AB156" s="22">
        <f t="shared" ref="AB156" si="522">AA156/Z156*100</f>
        <v>74.42531836822792</v>
      </c>
      <c r="AC156" s="22">
        <f t="shared" si="514"/>
        <v>1904</v>
      </c>
      <c r="AD156" s="22">
        <f t="shared" si="514"/>
        <v>1067.5</v>
      </c>
      <c r="AE156" s="22">
        <f t="shared" ref="AE156:AE157" si="523">AD156/AC156*100</f>
        <v>56.066176470588239</v>
      </c>
      <c r="AF156" s="22">
        <f t="shared" si="514"/>
        <v>9044.06</v>
      </c>
      <c r="AG156" s="22">
        <f t="shared" si="514"/>
        <v>6430.8892900000001</v>
      </c>
      <c r="AH156" s="24">
        <f t="shared" ref="AH156:AH157" si="524">AG156/AF156*100</f>
        <v>71.106220989245983</v>
      </c>
      <c r="AI156" s="22">
        <f t="shared" si="514"/>
        <v>88.9</v>
      </c>
      <c r="AJ156" s="22">
        <f t="shared" si="514"/>
        <v>58.54</v>
      </c>
      <c r="AK156" s="24">
        <f t="shared" ref="AK156:AK157" si="525">AJ156/AI156*100</f>
        <v>65.849268841394831</v>
      </c>
      <c r="AL156" s="22">
        <f t="shared" si="514"/>
        <v>0</v>
      </c>
      <c r="AM156" s="22">
        <f t="shared" si="514"/>
        <v>0</v>
      </c>
      <c r="AN156" s="24"/>
      <c r="AO156" s="22">
        <f t="shared" si="514"/>
        <v>432</v>
      </c>
      <c r="AP156" s="22">
        <f t="shared" si="514"/>
        <v>288</v>
      </c>
      <c r="AQ156" s="24">
        <f t="shared" ref="AQ156" si="526">AP156/AO156*100</f>
        <v>66.666666666666657</v>
      </c>
      <c r="AR156" s="22">
        <f t="shared" si="514"/>
        <v>3</v>
      </c>
      <c r="AS156" s="22">
        <f t="shared" si="514"/>
        <v>0.75</v>
      </c>
      <c r="AT156" s="24">
        <f t="shared" ref="AT156" si="527">AS156/AR156*100</f>
        <v>25</v>
      </c>
      <c r="AU156" s="22">
        <f t="shared" si="514"/>
        <v>137.5</v>
      </c>
      <c r="AV156" s="22">
        <f t="shared" si="514"/>
        <v>0</v>
      </c>
      <c r="AW156" s="24">
        <f t="shared" ref="AW156" si="528">AV156/AU156*100</f>
        <v>0</v>
      </c>
      <c r="AX156" s="22">
        <f t="shared" si="514"/>
        <v>368</v>
      </c>
      <c r="AY156" s="22">
        <f t="shared" si="514"/>
        <v>271.3</v>
      </c>
      <c r="AZ156" s="24">
        <f t="shared" ref="AZ156" si="529">AY156/AX156*100</f>
        <v>73.72282608695653</v>
      </c>
      <c r="BA156" s="22">
        <f t="shared" si="514"/>
        <v>25</v>
      </c>
      <c r="BB156" s="22">
        <f t="shared" si="514"/>
        <v>17.899999999999999</v>
      </c>
      <c r="BC156" s="24">
        <f t="shared" ref="BC156:BC157" si="530">BB156/BA156*100</f>
        <v>71.599999999999994</v>
      </c>
      <c r="BD156" s="22">
        <f t="shared" si="514"/>
        <v>0</v>
      </c>
      <c r="BE156" s="22">
        <f t="shared" si="514"/>
        <v>0</v>
      </c>
      <c r="BF156" s="23"/>
      <c r="BG156" s="22">
        <f t="shared" si="514"/>
        <v>158.6</v>
      </c>
      <c r="BH156" s="22">
        <f t="shared" si="514"/>
        <v>158.6</v>
      </c>
      <c r="BI156" s="24">
        <f t="shared" ref="BI156:BI157" si="531">BH156/BG156*100</f>
        <v>100</v>
      </c>
      <c r="BJ156" s="22">
        <f t="shared" si="514"/>
        <v>0</v>
      </c>
      <c r="BK156" s="22">
        <f t="shared" si="514"/>
        <v>0</v>
      </c>
      <c r="BL156" s="23"/>
      <c r="BM156" s="22">
        <f t="shared" ref="BM156:CF156" si="532">BM157+BM158</f>
        <v>6083.2</v>
      </c>
      <c r="BN156" s="22">
        <f t="shared" si="532"/>
        <v>2980.6239999999998</v>
      </c>
      <c r="BO156" s="24">
        <f t="shared" ref="BO156" si="533">BN156/BM156*100</f>
        <v>48.997632824829033</v>
      </c>
      <c r="BP156" s="22">
        <f t="shared" si="532"/>
        <v>77.099999999999994</v>
      </c>
      <c r="BQ156" s="22">
        <f t="shared" si="532"/>
        <v>71.099999999999994</v>
      </c>
      <c r="BR156" s="24"/>
      <c r="BS156" s="22">
        <f t="shared" si="532"/>
        <v>0</v>
      </c>
      <c r="BT156" s="22">
        <f t="shared" si="532"/>
        <v>0</v>
      </c>
      <c r="BU156" s="23"/>
      <c r="BV156" s="22">
        <f t="shared" si="532"/>
        <v>3165.8220000000001</v>
      </c>
      <c r="BW156" s="22">
        <f t="shared" si="532"/>
        <v>0</v>
      </c>
      <c r="BX156" s="24">
        <f t="shared" ref="BX156:BX157" si="534">BW156/BV156*100</f>
        <v>0</v>
      </c>
      <c r="BY156" s="22">
        <f t="shared" si="532"/>
        <v>868.96665999999993</v>
      </c>
      <c r="BZ156" s="22">
        <f t="shared" si="532"/>
        <v>868.96665999999993</v>
      </c>
      <c r="CA156" s="24">
        <f t="shared" ref="CA156:CA157" si="535">BZ156/BY156*100</f>
        <v>100</v>
      </c>
      <c r="CB156" s="22">
        <f t="shared" si="532"/>
        <v>860.27698999999996</v>
      </c>
      <c r="CC156" s="22">
        <f t="shared" si="532"/>
        <v>860.27698999999996</v>
      </c>
      <c r="CD156" s="24">
        <f t="shared" ref="CD156:CD157" si="536">CC156/CB156*100</f>
        <v>100</v>
      </c>
      <c r="CE156" s="22">
        <f t="shared" si="532"/>
        <v>8.6896699999999996</v>
      </c>
      <c r="CF156" s="22">
        <f t="shared" si="532"/>
        <v>8.6896699999999996</v>
      </c>
      <c r="CG156" s="24">
        <f t="shared" ref="CG156:CG157" si="537">CF156/CE156*100</f>
        <v>100</v>
      </c>
      <c r="CH156" s="22">
        <f t="shared" ref="CH156:CI156" si="538">CH157+CH158</f>
        <v>0</v>
      </c>
      <c r="CI156" s="22">
        <f t="shared" si="538"/>
        <v>0</v>
      </c>
      <c r="CJ156" s="24"/>
      <c r="CK156" s="22">
        <f t="shared" ref="CK156:CL156" si="539">CK157+CK158</f>
        <v>4140.3999999999996</v>
      </c>
      <c r="CL156" s="22">
        <f t="shared" si="539"/>
        <v>2607.39705</v>
      </c>
      <c r="CM156" s="24">
        <f t="shared" ref="CM156:CM157" si="540">CL156/CK156*100</f>
        <v>62.974520577721968</v>
      </c>
      <c r="CN156" s="22">
        <f t="shared" ref="CN156:CO156" si="541">CN157+CN158</f>
        <v>0</v>
      </c>
      <c r="CO156" s="22">
        <f t="shared" si="541"/>
        <v>0</v>
      </c>
      <c r="CP156" s="24"/>
    </row>
    <row r="157" spans="1:94" s="43" customFormat="1" ht="15.75" customHeight="1">
      <c r="A157" s="20" t="s">
        <v>174</v>
      </c>
      <c r="B157" s="20">
        <f>E157+H157+K157+N157+Q157+T157+W157+Z157+AC157+AF157+AI157+AL157+AO157+AR157+AU157+AX157+BA157+BD157+BG157+BJ157+BM157+BP157+BS157+BV157+BY157+CH157+CK157+CN157</f>
        <v>101018.14865999999</v>
      </c>
      <c r="C157" s="20">
        <f>F157+I157+L157+O157+R157+U157+X157+AA157+AD157+AG157+AJ157+AM157+AP157+AS157+AV157+AY157+BB157+BE157+BH157+BK157+BN157+BQ157+BT157+BW157+BZ157+CI157+CL157+CO157</f>
        <v>65372.140910000002</v>
      </c>
      <c r="D157" s="20">
        <f t="shared" si="370"/>
        <v>64.713263682969597</v>
      </c>
      <c r="E157" s="20">
        <v>1034</v>
      </c>
      <c r="F157" s="20">
        <v>470.37391000000002</v>
      </c>
      <c r="G157" s="23">
        <f t="shared" si="515"/>
        <v>45.490706963249515</v>
      </c>
      <c r="H157" s="20">
        <v>12.2</v>
      </c>
      <c r="I157" s="20">
        <v>12.2</v>
      </c>
      <c r="J157" s="23">
        <f t="shared" si="516"/>
        <v>100</v>
      </c>
      <c r="K157" s="20"/>
      <c r="L157" s="20"/>
      <c r="M157" s="23"/>
      <c r="N157" s="20">
        <v>50713.7</v>
      </c>
      <c r="O157" s="20">
        <v>35117.300000000003</v>
      </c>
      <c r="P157" s="23">
        <f>O157/N157*100</f>
        <v>69.246180026304543</v>
      </c>
      <c r="Q157" s="20">
        <v>11503.5</v>
      </c>
      <c r="R157" s="20">
        <v>6592</v>
      </c>
      <c r="S157" s="23">
        <f>R157/Q157*100</f>
        <v>57.304298691702527</v>
      </c>
      <c r="T157" s="20">
        <v>5.0999999999999996</v>
      </c>
      <c r="U157" s="20">
        <v>0</v>
      </c>
      <c r="V157" s="23">
        <f>U157/T157*100</f>
        <v>0</v>
      </c>
      <c r="W157" s="20">
        <v>133.9</v>
      </c>
      <c r="X157" s="20">
        <v>83.2</v>
      </c>
      <c r="Y157" s="20">
        <f>X157/W157*100</f>
        <v>62.135922330097081</v>
      </c>
      <c r="Z157" s="20">
        <v>11119.2</v>
      </c>
      <c r="AA157" s="20">
        <v>8275.5</v>
      </c>
      <c r="AB157" s="20">
        <f>AA157/Z157*100</f>
        <v>74.42531836822792</v>
      </c>
      <c r="AC157" s="20">
        <v>1904</v>
      </c>
      <c r="AD157" s="20">
        <v>1067.5</v>
      </c>
      <c r="AE157" s="23">
        <f t="shared" si="523"/>
        <v>56.066176470588239</v>
      </c>
      <c r="AF157" s="20">
        <v>9044.06</v>
      </c>
      <c r="AG157" s="20">
        <v>6430.8892900000001</v>
      </c>
      <c r="AH157" s="23">
        <f t="shared" si="524"/>
        <v>71.106220989245983</v>
      </c>
      <c r="AI157" s="20">
        <v>88.9</v>
      </c>
      <c r="AJ157" s="20">
        <v>58.54</v>
      </c>
      <c r="AK157" s="23">
        <f t="shared" si="525"/>
        <v>65.849268841394831</v>
      </c>
      <c r="AL157" s="20"/>
      <c r="AM157" s="20"/>
      <c r="AN157" s="23"/>
      <c r="AO157" s="20">
        <v>432</v>
      </c>
      <c r="AP157" s="20">
        <v>288</v>
      </c>
      <c r="AQ157" s="23">
        <f>AP157/AO157*100</f>
        <v>66.666666666666657</v>
      </c>
      <c r="AR157" s="20">
        <v>3</v>
      </c>
      <c r="AS157" s="20">
        <v>0.75</v>
      </c>
      <c r="AT157" s="23">
        <f>AS157/AR157*100</f>
        <v>25</v>
      </c>
      <c r="AU157" s="20">
        <v>137.5</v>
      </c>
      <c r="AV157" s="20">
        <v>0</v>
      </c>
      <c r="AW157" s="23">
        <f>AV157/AU157*100</f>
        <v>0</v>
      </c>
      <c r="AX157" s="20">
        <v>368</v>
      </c>
      <c r="AY157" s="20">
        <v>271.3</v>
      </c>
      <c r="AZ157" s="23">
        <f>AY157/AX157*100</f>
        <v>73.72282608695653</v>
      </c>
      <c r="BA157" s="20">
        <v>25</v>
      </c>
      <c r="BB157" s="20">
        <v>17.899999999999999</v>
      </c>
      <c r="BC157" s="23">
        <f t="shared" si="530"/>
        <v>71.599999999999994</v>
      </c>
      <c r="BD157" s="20"/>
      <c r="BE157" s="20"/>
      <c r="BF157" s="23"/>
      <c r="BG157" s="20">
        <v>158.6</v>
      </c>
      <c r="BH157" s="20">
        <v>158.6</v>
      </c>
      <c r="BI157" s="23">
        <f t="shared" si="531"/>
        <v>100</v>
      </c>
      <c r="BJ157" s="20"/>
      <c r="BK157" s="20"/>
      <c r="BL157" s="23"/>
      <c r="BM157" s="20">
        <v>6083.2</v>
      </c>
      <c r="BN157" s="20">
        <v>2980.6239999999998</v>
      </c>
      <c r="BO157" s="23">
        <f>BN157/BM157*100</f>
        <v>48.997632824829033</v>
      </c>
      <c r="BP157" s="20">
        <v>77.099999999999994</v>
      </c>
      <c r="BQ157" s="20">
        <v>71.099999999999994</v>
      </c>
      <c r="BR157" s="23"/>
      <c r="BS157" s="20"/>
      <c r="BT157" s="20"/>
      <c r="BU157" s="23"/>
      <c r="BV157" s="20">
        <v>3165.8220000000001</v>
      </c>
      <c r="BW157" s="20">
        <v>0</v>
      </c>
      <c r="BX157" s="23">
        <f t="shared" si="534"/>
        <v>0</v>
      </c>
      <c r="BY157" s="20">
        <f>CB157+CE157</f>
        <v>868.96665999999993</v>
      </c>
      <c r="BZ157" s="20">
        <f>CC157+CF157</f>
        <v>868.96665999999993</v>
      </c>
      <c r="CA157" s="23">
        <f t="shared" si="535"/>
        <v>100</v>
      </c>
      <c r="CB157" s="20">
        <v>860.27698999999996</v>
      </c>
      <c r="CC157" s="20">
        <v>860.27698999999996</v>
      </c>
      <c r="CD157" s="23">
        <f t="shared" si="536"/>
        <v>100</v>
      </c>
      <c r="CE157" s="20">
        <v>8.6896699999999996</v>
      </c>
      <c r="CF157" s="20">
        <v>8.6896699999999996</v>
      </c>
      <c r="CG157" s="23">
        <f t="shared" si="537"/>
        <v>100</v>
      </c>
      <c r="CH157" s="20"/>
      <c r="CI157" s="20"/>
      <c r="CJ157" s="23"/>
      <c r="CK157" s="20">
        <v>4140.3999999999996</v>
      </c>
      <c r="CL157" s="20">
        <v>2607.39705</v>
      </c>
      <c r="CM157" s="23">
        <f t="shared" si="540"/>
        <v>62.974520577721968</v>
      </c>
      <c r="CN157" s="20"/>
      <c r="CO157" s="20"/>
      <c r="CP157" s="23"/>
    </row>
    <row r="158" spans="1:94" s="61" customFormat="1" ht="15.75" customHeight="1">
      <c r="A158" s="22" t="s">
        <v>192</v>
      </c>
      <c r="B158" s="22">
        <f>SUM(B159:B164)</f>
        <v>784</v>
      </c>
      <c r="C158" s="22">
        <f>SUM(C159:C164)</f>
        <v>392.39856000000003</v>
      </c>
      <c r="D158" s="22">
        <f t="shared" si="370"/>
        <v>50.050836734693881</v>
      </c>
      <c r="E158" s="22">
        <f t="shared" ref="E158:BK158" si="542">SUM(E159:E164)</f>
        <v>0</v>
      </c>
      <c r="F158" s="22">
        <f t="shared" si="542"/>
        <v>0</v>
      </c>
      <c r="G158" s="24"/>
      <c r="H158" s="22">
        <f t="shared" si="542"/>
        <v>0</v>
      </c>
      <c r="I158" s="22">
        <f t="shared" si="542"/>
        <v>0</v>
      </c>
      <c r="J158" s="24"/>
      <c r="K158" s="22">
        <f>SUM(K159:K164)</f>
        <v>784</v>
      </c>
      <c r="L158" s="22">
        <f t="shared" si="542"/>
        <v>392.39856000000003</v>
      </c>
      <c r="M158" s="24">
        <f t="shared" ref="M158" si="543">L158/K158*100</f>
        <v>50.050836734693881</v>
      </c>
      <c r="N158" s="22">
        <f t="shared" si="542"/>
        <v>0</v>
      </c>
      <c r="O158" s="22">
        <f t="shared" si="542"/>
        <v>0</v>
      </c>
      <c r="P158" s="24"/>
      <c r="Q158" s="22">
        <f t="shared" si="542"/>
        <v>0</v>
      </c>
      <c r="R158" s="22">
        <f t="shared" si="542"/>
        <v>0</v>
      </c>
      <c r="S158" s="24"/>
      <c r="T158" s="22">
        <f t="shared" si="542"/>
        <v>0</v>
      </c>
      <c r="U158" s="22">
        <f t="shared" si="542"/>
        <v>0</v>
      </c>
      <c r="V158" s="24"/>
      <c r="W158" s="22">
        <f t="shared" si="542"/>
        <v>0</v>
      </c>
      <c r="X158" s="22">
        <f t="shared" si="542"/>
        <v>0</v>
      </c>
      <c r="Y158" s="22"/>
      <c r="Z158" s="22">
        <f t="shared" si="542"/>
        <v>0</v>
      </c>
      <c r="AA158" s="22">
        <f t="shared" si="542"/>
        <v>0</v>
      </c>
      <c r="AB158" s="22"/>
      <c r="AC158" s="22">
        <f t="shared" si="542"/>
        <v>0</v>
      </c>
      <c r="AD158" s="22">
        <f t="shared" si="542"/>
        <v>0</v>
      </c>
      <c r="AE158" s="22"/>
      <c r="AF158" s="22">
        <f t="shared" si="542"/>
        <v>0</v>
      </c>
      <c r="AG158" s="22">
        <f t="shared" si="542"/>
        <v>0</v>
      </c>
      <c r="AH158" s="24"/>
      <c r="AI158" s="22">
        <f t="shared" si="542"/>
        <v>0</v>
      </c>
      <c r="AJ158" s="22">
        <f t="shared" si="542"/>
        <v>0</v>
      </c>
      <c r="AK158" s="24"/>
      <c r="AL158" s="22">
        <f t="shared" si="542"/>
        <v>0</v>
      </c>
      <c r="AM158" s="22">
        <f t="shared" si="542"/>
        <v>0</v>
      </c>
      <c r="AN158" s="24"/>
      <c r="AO158" s="22">
        <f t="shared" si="542"/>
        <v>0</v>
      </c>
      <c r="AP158" s="22">
        <f t="shared" si="542"/>
        <v>0</v>
      </c>
      <c r="AQ158" s="24"/>
      <c r="AR158" s="22">
        <f t="shared" si="542"/>
        <v>0</v>
      </c>
      <c r="AS158" s="22">
        <f t="shared" si="542"/>
        <v>0</v>
      </c>
      <c r="AT158" s="24"/>
      <c r="AU158" s="22">
        <f t="shared" si="542"/>
        <v>0</v>
      </c>
      <c r="AV158" s="22">
        <f t="shared" si="542"/>
        <v>0</v>
      </c>
      <c r="AW158" s="24"/>
      <c r="AX158" s="22">
        <f t="shared" si="542"/>
        <v>0</v>
      </c>
      <c r="AY158" s="22">
        <f t="shared" si="542"/>
        <v>0</v>
      </c>
      <c r="AZ158" s="24"/>
      <c r="BA158" s="22">
        <f t="shared" si="542"/>
        <v>0</v>
      </c>
      <c r="BB158" s="22">
        <f t="shared" si="542"/>
        <v>0</v>
      </c>
      <c r="BC158" s="24"/>
      <c r="BD158" s="22">
        <f t="shared" si="542"/>
        <v>0</v>
      </c>
      <c r="BE158" s="22">
        <f t="shared" si="542"/>
        <v>0</v>
      </c>
      <c r="BF158" s="23"/>
      <c r="BG158" s="22">
        <f t="shared" si="542"/>
        <v>0</v>
      </c>
      <c r="BH158" s="22">
        <f t="shared" si="542"/>
        <v>0</v>
      </c>
      <c r="BI158" s="24"/>
      <c r="BJ158" s="22">
        <f t="shared" si="542"/>
        <v>0</v>
      </c>
      <c r="BK158" s="22">
        <f t="shared" si="542"/>
        <v>0</v>
      </c>
      <c r="BL158" s="23"/>
      <c r="BM158" s="22">
        <f t="shared" ref="BM158:CF158" si="544">SUM(BM159:BM164)</f>
        <v>0</v>
      </c>
      <c r="BN158" s="22">
        <f t="shared" si="544"/>
        <v>0</v>
      </c>
      <c r="BO158" s="24"/>
      <c r="BP158" s="22">
        <f t="shared" si="544"/>
        <v>0</v>
      </c>
      <c r="BQ158" s="22">
        <f t="shared" si="544"/>
        <v>0</v>
      </c>
      <c r="BR158" s="24"/>
      <c r="BS158" s="22">
        <f t="shared" si="544"/>
        <v>0</v>
      </c>
      <c r="BT158" s="22">
        <f t="shared" si="544"/>
        <v>0</v>
      </c>
      <c r="BU158" s="23"/>
      <c r="BV158" s="22">
        <f t="shared" si="544"/>
        <v>0</v>
      </c>
      <c r="BW158" s="22">
        <f t="shared" si="544"/>
        <v>0</v>
      </c>
      <c r="BX158" s="23"/>
      <c r="BY158" s="22">
        <f t="shared" si="544"/>
        <v>0</v>
      </c>
      <c r="BZ158" s="22">
        <f t="shared" si="544"/>
        <v>0</v>
      </c>
      <c r="CA158" s="24"/>
      <c r="CB158" s="22">
        <f t="shared" si="544"/>
        <v>0</v>
      </c>
      <c r="CC158" s="22">
        <f t="shared" si="544"/>
        <v>0</v>
      </c>
      <c r="CD158" s="23"/>
      <c r="CE158" s="22">
        <f t="shared" si="544"/>
        <v>0</v>
      </c>
      <c r="CF158" s="22">
        <f t="shared" si="544"/>
        <v>0</v>
      </c>
      <c r="CG158" s="23"/>
      <c r="CH158" s="22">
        <f t="shared" ref="CH158:CI158" si="545">SUM(CH159:CH164)</f>
        <v>0</v>
      </c>
      <c r="CI158" s="22">
        <f t="shared" si="545"/>
        <v>0</v>
      </c>
      <c r="CJ158" s="23"/>
      <c r="CK158" s="22">
        <f t="shared" ref="CK158:CL158" si="546">SUM(CK159:CK164)</f>
        <v>0</v>
      </c>
      <c r="CL158" s="22">
        <f t="shared" si="546"/>
        <v>0</v>
      </c>
      <c r="CM158" s="23"/>
      <c r="CN158" s="22">
        <f t="shared" ref="CN158:CO158" si="547">SUM(CN159:CN164)</f>
        <v>0</v>
      </c>
      <c r="CO158" s="22">
        <f t="shared" si="547"/>
        <v>0</v>
      </c>
      <c r="CP158" s="23"/>
    </row>
    <row r="159" spans="1:94" s="43" customFormat="1" ht="15.75" customHeight="1">
      <c r="A159" s="20" t="s">
        <v>104</v>
      </c>
      <c r="B159" s="20">
        <f t="shared" ref="B159:B164" si="548">E159+H159+K159+N159+Q159+T159+W159+Z159+AC159+AF159+AI159+AL159+AO159+AR159+AU159+AX159+BA159+BD159+BG159+BJ159+BM159+BP159+BS159+BV159+BY159+CH159+CK159+CN159</f>
        <v>111.4</v>
      </c>
      <c r="C159" s="20">
        <f t="shared" ref="C159:C164" si="549">F159+I159+L159+O159+R159+U159+X159+AA159+AD159+AG159+AJ159+AM159+AP159+AS159+AV159+AY159+BB159+BE159+BH159+BK159+BN159+BQ159+BT159+BW159+BZ159+CI159+CL159+CO159</f>
        <v>47.875</v>
      </c>
      <c r="D159" s="20">
        <f t="shared" si="370"/>
        <v>42.975763016157984</v>
      </c>
      <c r="E159" s="20"/>
      <c r="F159" s="20"/>
      <c r="G159" s="23"/>
      <c r="H159" s="20"/>
      <c r="I159" s="20"/>
      <c r="J159" s="23"/>
      <c r="K159" s="20">
        <v>111.4</v>
      </c>
      <c r="L159" s="20">
        <v>47.875</v>
      </c>
      <c r="M159" s="23">
        <f>L159/K159*100</f>
        <v>42.975763016157984</v>
      </c>
      <c r="N159" s="20"/>
      <c r="O159" s="20"/>
      <c r="P159" s="23"/>
      <c r="Q159" s="20"/>
      <c r="R159" s="20"/>
      <c r="S159" s="23"/>
      <c r="T159" s="20"/>
      <c r="U159" s="20"/>
      <c r="V159" s="23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3"/>
      <c r="AI159" s="20"/>
      <c r="AJ159" s="20"/>
      <c r="AK159" s="23"/>
      <c r="AL159" s="20"/>
      <c r="AM159" s="20"/>
      <c r="AN159" s="23"/>
      <c r="AO159" s="20"/>
      <c r="AP159" s="20"/>
      <c r="AQ159" s="23"/>
      <c r="AR159" s="20"/>
      <c r="AS159" s="20"/>
      <c r="AT159" s="23"/>
      <c r="AU159" s="20"/>
      <c r="AV159" s="20"/>
      <c r="AW159" s="23"/>
      <c r="AX159" s="20"/>
      <c r="AY159" s="20"/>
      <c r="AZ159" s="23"/>
      <c r="BA159" s="20"/>
      <c r="BB159" s="20"/>
      <c r="BC159" s="23"/>
      <c r="BD159" s="20"/>
      <c r="BE159" s="20"/>
      <c r="BF159" s="23"/>
      <c r="BG159" s="20"/>
      <c r="BH159" s="20"/>
      <c r="BI159" s="23"/>
      <c r="BJ159" s="20"/>
      <c r="BK159" s="20"/>
      <c r="BL159" s="23"/>
      <c r="BM159" s="20"/>
      <c r="BN159" s="20"/>
      <c r="BO159" s="23"/>
      <c r="BP159" s="20"/>
      <c r="BQ159" s="20"/>
      <c r="BR159" s="23"/>
      <c r="BS159" s="20"/>
      <c r="BT159" s="20"/>
      <c r="BU159" s="23"/>
      <c r="BV159" s="20"/>
      <c r="BW159" s="20"/>
      <c r="BX159" s="23"/>
      <c r="BY159" s="20"/>
      <c r="BZ159" s="20"/>
      <c r="CA159" s="23"/>
      <c r="CB159" s="20"/>
      <c r="CC159" s="20"/>
      <c r="CD159" s="23"/>
      <c r="CE159" s="20"/>
      <c r="CF159" s="20"/>
      <c r="CG159" s="23"/>
      <c r="CH159" s="20"/>
      <c r="CI159" s="20"/>
      <c r="CJ159" s="23"/>
      <c r="CK159" s="20"/>
      <c r="CL159" s="20"/>
      <c r="CM159" s="23"/>
      <c r="CN159" s="20"/>
      <c r="CO159" s="20"/>
      <c r="CP159" s="23"/>
    </row>
    <row r="160" spans="1:94" s="43" customFormat="1" ht="15.75" customHeight="1">
      <c r="A160" s="20" t="s">
        <v>105</v>
      </c>
      <c r="B160" s="20">
        <f t="shared" si="548"/>
        <v>111.4</v>
      </c>
      <c r="C160" s="20">
        <f t="shared" si="549"/>
        <v>58.057000000000002</v>
      </c>
      <c r="D160" s="20">
        <f t="shared" si="370"/>
        <v>52.115798922800714</v>
      </c>
      <c r="E160" s="20"/>
      <c r="F160" s="20"/>
      <c r="G160" s="23"/>
      <c r="H160" s="20"/>
      <c r="I160" s="20"/>
      <c r="J160" s="23"/>
      <c r="K160" s="20">
        <v>111.4</v>
      </c>
      <c r="L160" s="20">
        <v>58.057000000000002</v>
      </c>
      <c r="M160" s="23">
        <f t="shared" ref="M160:M164" si="550">L160/K160*100</f>
        <v>52.115798922800714</v>
      </c>
      <c r="N160" s="20"/>
      <c r="O160" s="20"/>
      <c r="P160" s="23"/>
      <c r="Q160" s="20"/>
      <c r="R160" s="20"/>
      <c r="S160" s="23"/>
      <c r="T160" s="20"/>
      <c r="U160" s="20"/>
      <c r="V160" s="23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3"/>
      <c r="AI160" s="20"/>
      <c r="AJ160" s="20"/>
      <c r="AK160" s="23"/>
      <c r="AL160" s="20"/>
      <c r="AM160" s="20"/>
      <c r="AN160" s="23"/>
      <c r="AO160" s="20"/>
      <c r="AP160" s="20"/>
      <c r="AQ160" s="23"/>
      <c r="AR160" s="20"/>
      <c r="AS160" s="20"/>
      <c r="AT160" s="23"/>
      <c r="AU160" s="20"/>
      <c r="AV160" s="20"/>
      <c r="AW160" s="23"/>
      <c r="AX160" s="20"/>
      <c r="AY160" s="20"/>
      <c r="AZ160" s="23"/>
      <c r="BA160" s="20"/>
      <c r="BB160" s="20"/>
      <c r="BC160" s="23"/>
      <c r="BD160" s="20"/>
      <c r="BE160" s="20"/>
      <c r="BF160" s="23"/>
      <c r="BG160" s="20"/>
      <c r="BH160" s="20"/>
      <c r="BI160" s="23"/>
      <c r="BJ160" s="20"/>
      <c r="BK160" s="20"/>
      <c r="BL160" s="23"/>
      <c r="BM160" s="20"/>
      <c r="BN160" s="20"/>
      <c r="BO160" s="23"/>
      <c r="BP160" s="20"/>
      <c r="BQ160" s="20"/>
      <c r="BR160" s="23"/>
      <c r="BS160" s="20"/>
      <c r="BT160" s="20"/>
      <c r="BU160" s="23"/>
      <c r="BV160" s="20"/>
      <c r="BW160" s="20"/>
      <c r="BX160" s="23"/>
      <c r="BY160" s="20"/>
      <c r="BZ160" s="20"/>
      <c r="CA160" s="23"/>
      <c r="CB160" s="20"/>
      <c r="CC160" s="20"/>
      <c r="CD160" s="23"/>
      <c r="CE160" s="20"/>
      <c r="CF160" s="20"/>
      <c r="CG160" s="23"/>
      <c r="CH160" s="20"/>
      <c r="CI160" s="20"/>
      <c r="CJ160" s="23"/>
      <c r="CK160" s="20"/>
      <c r="CL160" s="20"/>
      <c r="CM160" s="23"/>
      <c r="CN160" s="20"/>
      <c r="CO160" s="20"/>
      <c r="CP160" s="23"/>
    </row>
    <row r="161" spans="1:94" s="43" customFormat="1" ht="15.75" customHeight="1">
      <c r="A161" s="20" t="s">
        <v>46</v>
      </c>
      <c r="B161" s="20">
        <f t="shared" si="548"/>
        <v>227</v>
      </c>
      <c r="C161" s="20">
        <f t="shared" si="549"/>
        <v>116.65555999999999</v>
      </c>
      <c r="D161" s="20">
        <f t="shared" si="370"/>
        <v>51.39011453744493</v>
      </c>
      <c r="E161" s="20"/>
      <c r="F161" s="20"/>
      <c r="G161" s="23"/>
      <c r="H161" s="20"/>
      <c r="I161" s="20"/>
      <c r="J161" s="23"/>
      <c r="K161" s="20">
        <v>227</v>
      </c>
      <c r="L161" s="20">
        <v>116.65555999999999</v>
      </c>
      <c r="M161" s="23">
        <f t="shared" si="550"/>
        <v>51.39011453744493</v>
      </c>
      <c r="N161" s="20"/>
      <c r="O161" s="20"/>
      <c r="P161" s="23"/>
      <c r="Q161" s="20"/>
      <c r="R161" s="20"/>
      <c r="S161" s="23"/>
      <c r="T161" s="20"/>
      <c r="U161" s="20"/>
      <c r="V161" s="23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3"/>
      <c r="AI161" s="20"/>
      <c r="AJ161" s="20"/>
      <c r="AK161" s="23"/>
      <c r="AL161" s="20"/>
      <c r="AM161" s="20"/>
      <c r="AN161" s="23"/>
      <c r="AO161" s="20"/>
      <c r="AP161" s="20"/>
      <c r="AQ161" s="23"/>
      <c r="AR161" s="20"/>
      <c r="AS161" s="20"/>
      <c r="AT161" s="23"/>
      <c r="AU161" s="20"/>
      <c r="AV161" s="20"/>
      <c r="AW161" s="23"/>
      <c r="AX161" s="20"/>
      <c r="AY161" s="20"/>
      <c r="AZ161" s="23"/>
      <c r="BA161" s="20"/>
      <c r="BB161" s="20"/>
      <c r="BC161" s="23"/>
      <c r="BD161" s="20"/>
      <c r="BE161" s="20"/>
      <c r="BF161" s="23"/>
      <c r="BG161" s="20"/>
      <c r="BH161" s="20"/>
      <c r="BI161" s="23"/>
      <c r="BJ161" s="20"/>
      <c r="BK161" s="20"/>
      <c r="BL161" s="23"/>
      <c r="BM161" s="20"/>
      <c r="BN161" s="20"/>
      <c r="BO161" s="23"/>
      <c r="BP161" s="20"/>
      <c r="BQ161" s="20"/>
      <c r="BR161" s="23"/>
      <c r="BS161" s="20"/>
      <c r="BT161" s="20"/>
      <c r="BU161" s="23"/>
      <c r="BV161" s="20"/>
      <c r="BW161" s="20"/>
      <c r="BX161" s="23"/>
      <c r="BY161" s="20"/>
      <c r="BZ161" s="20"/>
      <c r="CA161" s="23"/>
      <c r="CB161" s="20"/>
      <c r="CC161" s="20"/>
      <c r="CD161" s="23"/>
      <c r="CE161" s="20"/>
      <c r="CF161" s="20"/>
      <c r="CG161" s="23"/>
      <c r="CH161" s="20"/>
      <c r="CI161" s="20"/>
      <c r="CJ161" s="23"/>
      <c r="CK161" s="20"/>
      <c r="CL161" s="20"/>
      <c r="CM161" s="23"/>
      <c r="CN161" s="20"/>
      <c r="CO161" s="20"/>
      <c r="CP161" s="23"/>
    </row>
    <row r="162" spans="1:94" s="43" customFormat="1" ht="15.75" customHeight="1">
      <c r="A162" s="20" t="s">
        <v>91</v>
      </c>
      <c r="B162" s="20">
        <f t="shared" si="548"/>
        <v>111.4</v>
      </c>
      <c r="C162" s="20">
        <f t="shared" si="549"/>
        <v>58.057000000000002</v>
      </c>
      <c r="D162" s="20">
        <f t="shared" si="370"/>
        <v>52.115798922800714</v>
      </c>
      <c r="E162" s="20"/>
      <c r="F162" s="20"/>
      <c r="G162" s="23"/>
      <c r="H162" s="20"/>
      <c r="I162" s="20"/>
      <c r="J162" s="23"/>
      <c r="K162" s="20">
        <v>111.4</v>
      </c>
      <c r="L162" s="20">
        <v>58.057000000000002</v>
      </c>
      <c r="M162" s="23">
        <f t="shared" si="550"/>
        <v>52.115798922800714</v>
      </c>
      <c r="N162" s="20"/>
      <c r="O162" s="20"/>
      <c r="P162" s="23"/>
      <c r="Q162" s="20"/>
      <c r="R162" s="20"/>
      <c r="S162" s="23"/>
      <c r="T162" s="20"/>
      <c r="U162" s="20"/>
      <c r="V162" s="23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3"/>
      <c r="AI162" s="20"/>
      <c r="AJ162" s="20"/>
      <c r="AK162" s="23"/>
      <c r="AL162" s="20"/>
      <c r="AM162" s="20"/>
      <c r="AN162" s="23"/>
      <c r="AO162" s="20"/>
      <c r="AP162" s="20"/>
      <c r="AQ162" s="23"/>
      <c r="AR162" s="20"/>
      <c r="AS162" s="20"/>
      <c r="AT162" s="23"/>
      <c r="AU162" s="20"/>
      <c r="AV162" s="20"/>
      <c r="AW162" s="23"/>
      <c r="AX162" s="20"/>
      <c r="AY162" s="20"/>
      <c r="AZ162" s="23"/>
      <c r="BA162" s="20"/>
      <c r="BB162" s="20"/>
      <c r="BC162" s="23"/>
      <c r="BD162" s="20"/>
      <c r="BE162" s="20"/>
      <c r="BF162" s="23"/>
      <c r="BG162" s="20"/>
      <c r="BH162" s="20"/>
      <c r="BI162" s="23"/>
      <c r="BJ162" s="20"/>
      <c r="BK162" s="20"/>
      <c r="BL162" s="23"/>
      <c r="BM162" s="20"/>
      <c r="BN162" s="20"/>
      <c r="BO162" s="23"/>
      <c r="BP162" s="20"/>
      <c r="BQ162" s="20"/>
      <c r="BR162" s="23"/>
      <c r="BS162" s="20"/>
      <c r="BT162" s="20"/>
      <c r="BU162" s="23"/>
      <c r="BV162" s="20"/>
      <c r="BW162" s="20"/>
      <c r="BX162" s="23"/>
      <c r="BY162" s="20"/>
      <c r="BZ162" s="20"/>
      <c r="CA162" s="23"/>
      <c r="CB162" s="20"/>
      <c r="CC162" s="20"/>
      <c r="CD162" s="23"/>
      <c r="CE162" s="20"/>
      <c r="CF162" s="20"/>
      <c r="CG162" s="23"/>
      <c r="CH162" s="20"/>
      <c r="CI162" s="20"/>
      <c r="CJ162" s="23"/>
      <c r="CK162" s="20"/>
      <c r="CL162" s="20"/>
      <c r="CM162" s="23"/>
      <c r="CN162" s="20"/>
      <c r="CO162" s="20"/>
      <c r="CP162" s="23"/>
    </row>
    <row r="163" spans="1:94" s="43" customFormat="1" ht="15.75" customHeight="1">
      <c r="A163" s="20" t="s">
        <v>110</v>
      </c>
      <c r="B163" s="20">
        <f t="shared" si="548"/>
        <v>111.4</v>
      </c>
      <c r="C163" s="20">
        <f t="shared" si="549"/>
        <v>52.822000000000003</v>
      </c>
      <c r="D163" s="20">
        <f t="shared" si="370"/>
        <v>47.416517055655291</v>
      </c>
      <c r="E163" s="20"/>
      <c r="F163" s="20"/>
      <c r="G163" s="23"/>
      <c r="H163" s="20"/>
      <c r="I163" s="20"/>
      <c r="J163" s="23"/>
      <c r="K163" s="20">
        <v>111.4</v>
      </c>
      <c r="L163" s="20">
        <v>52.822000000000003</v>
      </c>
      <c r="M163" s="23">
        <f t="shared" si="550"/>
        <v>47.416517055655291</v>
      </c>
      <c r="N163" s="20"/>
      <c r="O163" s="20"/>
      <c r="P163" s="23"/>
      <c r="Q163" s="20"/>
      <c r="R163" s="20"/>
      <c r="S163" s="23"/>
      <c r="T163" s="20"/>
      <c r="U163" s="20"/>
      <c r="V163" s="23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3"/>
      <c r="AI163" s="20"/>
      <c r="AJ163" s="20"/>
      <c r="AK163" s="23"/>
      <c r="AL163" s="20"/>
      <c r="AM163" s="20"/>
      <c r="AN163" s="23"/>
      <c r="AO163" s="20"/>
      <c r="AP163" s="20"/>
      <c r="AQ163" s="23"/>
      <c r="AR163" s="20"/>
      <c r="AS163" s="20"/>
      <c r="AT163" s="23"/>
      <c r="AU163" s="20"/>
      <c r="AV163" s="20"/>
      <c r="AW163" s="23"/>
      <c r="AX163" s="20"/>
      <c r="AY163" s="20"/>
      <c r="AZ163" s="23"/>
      <c r="BA163" s="20"/>
      <c r="BB163" s="20"/>
      <c r="BC163" s="23"/>
      <c r="BD163" s="20"/>
      <c r="BE163" s="20"/>
      <c r="BF163" s="23"/>
      <c r="BG163" s="20"/>
      <c r="BH163" s="20"/>
      <c r="BI163" s="23"/>
      <c r="BJ163" s="20"/>
      <c r="BK163" s="20"/>
      <c r="BL163" s="23"/>
      <c r="BM163" s="20"/>
      <c r="BN163" s="20"/>
      <c r="BO163" s="23"/>
      <c r="BP163" s="20"/>
      <c r="BQ163" s="20"/>
      <c r="BR163" s="23"/>
      <c r="BS163" s="20"/>
      <c r="BT163" s="20"/>
      <c r="BU163" s="23"/>
      <c r="BV163" s="20"/>
      <c r="BW163" s="20"/>
      <c r="BX163" s="23"/>
      <c r="BY163" s="20"/>
      <c r="BZ163" s="20"/>
      <c r="CA163" s="23"/>
      <c r="CB163" s="20"/>
      <c r="CC163" s="20"/>
      <c r="CD163" s="23"/>
      <c r="CE163" s="20"/>
      <c r="CF163" s="20"/>
      <c r="CG163" s="23"/>
      <c r="CH163" s="20"/>
      <c r="CI163" s="20"/>
      <c r="CJ163" s="23"/>
      <c r="CK163" s="20"/>
      <c r="CL163" s="20"/>
      <c r="CM163" s="23"/>
      <c r="CN163" s="20"/>
      <c r="CO163" s="20"/>
      <c r="CP163" s="23"/>
    </row>
    <row r="164" spans="1:94" s="43" customFormat="1" ht="15.75" customHeight="1">
      <c r="A164" s="20" t="s">
        <v>123</v>
      </c>
      <c r="B164" s="20">
        <f t="shared" si="548"/>
        <v>111.4</v>
      </c>
      <c r="C164" s="20">
        <f t="shared" si="549"/>
        <v>58.932000000000002</v>
      </c>
      <c r="D164" s="20">
        <f t="shared" si="370"/>
        <v>52.901256732495519</v>
      </c>
      <c r="E164" s="20"/>
      <c r="F164" s="20"/>
      <c r="G164" s="23"/>
      <c r="H164" s="20"/>
      <c r="I164" s="20"/>
      <c r="J164" s="23"/>
      <c r="K164" s="20">
        <v>111.4</v>
      </c>
      <c r="L164" s="20">
        <v>58.932000000000002</v>
      </c>
      <c r="M164" s="23">
        <f t="shared" si="550"/>
        <v>52.901256732495519</v>
      </c>
      <c r="N164" s="20"/>
      <c r="O164" s="20"/>
      <c r="P164" s="23"/>
      <c r="Q164" s="20"/>
      <c r="R164" s="20"/>
      <c r="S164" s="23"/>
      <c r="T164" s="20"/>
      <c r="U164" s="20"/>
      <c r="V164" s="23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3"/>
      <c r="AI164" s="20"/>
      <c r="AJ164" s="20"/>
      <c r="AK164" s="23"/>
      <c r="AL164" s="20"/>
      <c r="AM164" s="20"/>
      <c r="AN164" s="23"/>
      <c r="AO164" s="20"/>
      <c r="AP164" s="20"/>
      <c r="AQ164" s="23"/>
      <c r="AR164" s="20"/>
      <c r="AS164" s="20"/>
      <c r="AT164" s="23"/>
      <c r="AU164" s="20"/>
      <c r="AV164" s="20"/>
      <c r="AW164" s="23"/>
      <c r="AX164" s="20"/>
      <c r="AY164" s="20"/>
      <c r="AZ164" s="23"/>
      <c r="BA164" s="20"/>
      <c r="BB164" s="20"/>
      <c r="BC164" s="23"/>
      <c r="BD164" s="20"/>
      <c r="BE164" s="20"/>
      <c r="BF164" s="23"/>
      <c r="BG164" s="20"/>
      <c r="BH164" s="20"/>
      <c r="BI164" s="23"/>
      <c r="BJ164" s="20"/>
      <c r="BK164" s="20"/>
      <c r="BL164" s="23"/>
      <c r="BM164" s="20"/>
      <c r="BN164" s="20"/>
      <c r="BO164" s="23"/>
      <c r="BP164" s="20"/>
      <c r="BQ164" s="20"/>
      <c r="BR164" s="23"/>
      <c r="BS164" s="20"/>
      <c r="BT164" s="20"/>
      <c r="BU164" s="23"/>
      <c r="BV164" s="20"/>
      <c r="BW164" s="20"/>
      <c r="BX164" s="23"/>
      <c r="BY164" s="20"/>
      <c r="BZ164" s="20"/>
      <c r="CA164" s="23"/>
      <c r="CB164" s="20"/>
      <c r="CC164" s="20"/>
      <c r="CD164" s="23"/>
      <c r="CE164" s="20"/>
      <c r="CF164" s="20"/>
      <c r="CG164" s="23"/>
      <c r="CH164" s="20"/>
      <c r="CI164" s="20"/>
      <c r="CJ164" s="23"/>
      <c r="CK164" s="20"/>
      <c r="CL164" s="20"/>
      <c r="CM164" s="23"/>
      <c r="CN164" s="20"/>
      <c r="CO164" s="20"/>
      <c r="CP164" s="23"/>
    </row>
    <row r="165" spans="1:94" s="61" customFormat="1" ht="15.75" customHeight="1">
      <c r="A165" s="22" t="s">
        <v>194</v>
      </c>
      <c r="B165" s="22">
        <f>SUM(B166:B168)</f>
        <v>3036711.4154300001</v>
      </c>
      <c r="C165" s="22">
        <f>SUM(C166:C168)</f>
        <v>1919241.5595500004</v>
      </c>
      <c r="D165" s="22">
        <f t="shared" ref="D165:D169" si="551">C165/B165*100</f>
        <v>63.201315403170589</v>
      </c>
      <c r="E165" s="22">
        <f t="shared" ref="C165:BK165" si="552">SUM(E166:E168)</f>
        <v>12617.1</v>
      </c>
      <c r="F165" s="22">
        <f t="shared" si="552"/>
        <v>6866.4600100000007</v>
      </c>
      <c r="G165" s="24">
        <f t="shared" ref="G165:G169" si="553">F165/E165*100</f>
        <v>54.421856131757693</v>
      </c>
      <c r="H165" s="22">
        <f t="shared" si="552"/>
        <v>629.20000000000005</v>
      </c>
      <c r="I165" s="22">
        <f t="shared" si="552"/>
        <v>599.05200000000013</v>
      </c>
      <c r="J165" s="24">
        <f t="shared" ref="J165:J169" si="554">I165/H165*100</f>
        <v>95.208518753973308</v>
      </c>
      <c r="K165" s="22">
        <f t="shared" si="552"/>
        <v>0</v>
      </c>
      <c r="L165" s="22">
        <f t="shared" si="552"/>
        <v>0</v>
      </c>
      <c r="M165" s="24"/>
      <c r="N165" s="22">
        <f t="shared" si="552"/>
        <v>1209871.3999999999</v>
      </c>
      <c r="O165" s="22">
        <f t="shared" si="552"/>
        <v>822725.16469999996</v>
      </c>
      <c r="P165" s="24">
        <f t="shared" ref="P165:P169" si="555">O165/N165*100</f>
        <v>68.001042482696931</v>
      </c>
      <c r="Q165" s="22">
        <f t="shared" si="552"/>
        <v>1023238</v>
      </c>
      <c r="R165" s="22">
        <f t="shared" si="552"/>
        <v>624317.91660999996</v>
      </c>
      <c r="S165" s="24">
        <f t="shared" ref="S165:S169" si="556">R165/Q165*100</f>
        <v>61.013949502461784</v>
      </c>
      <c r="T165" s="22">
        <f t="shared" si="552"/>
        <v>2770.7</v>
      </c>
      <c r="U165" s="22">
        <f t="shared" si="552"/>
        <v>0</v>
      </c>
      <c r="V165" s="24">
        <f t="shared" ref="V165:V169" si="557">U165/T165*100</f>
        <v>0</v>
      </c>
      <c r="W165" s="22">
        <f t="shared" si="552"/>
        <v>569.29999999999995</v>
      </c>
      <c r="X165" s="22">
        <f t="shared" si="552"/>
        <v>349.76065</v>
      </c>
      <c r="Y165" s="22">
        <f t="shared" ref="Y165:Y169" si="558">X165/W165*100</f>
        <v>61.436966450026354</v>
      </c>
      <c r="Z165" s="22">
        <f t="shared" si="552"/>
        <v>4384.7</v>
      </c>
      <c r="AA165" s="22">
        <f t="shared" si="552"/>
        <v>3131.9</v>
      </c>
      <c r="AB165" s="22">
        <f t="shared" ref="AB165:AB169" si="559">AA165/Z165*100</f>
        <v>71.42791981207381</v>
      </c>
      <c r="AC165" s="22">
        <f t="shared" si="552"/>
        <v>51238</v>
      </c>
      <c r="AD165" s="22">
        <f t="shared" si="552"/>
        <v>35507.368000000002</v>
      </c>
      <c r="AE165" s="22">
        <f t="shared" ref="AE165:AE169" si="560">AD165/AC165*100</f>
        <v>69.298895351106609</v>
      </c>
      <c r="AF165" s="22">
        <f t="shared" si="552"/>
        <v>318479.18</v>
      </c>
      <c r="AG165" s="22">
        <f t="shared" si="552"/>
        <v>193416.85330000002</v>
      </c>
      <c r="AH165" s="24">
        <f t="shared" ref="AH165:AH169" si="561">AG165/AF165*100</f>
        <v>60.731396413417052</v>
      </c>
      <c r="AI165" s="22">
        <f t="shared" si="552"/>
        <v>1667.6</v>
      </c>
      <c r="AJ165" s="22">
        <f t="shared" si="552"/>
        <v>774.14862000000005</v>
      </c>
      <c r="AK165" s="24">
        <f t="shared" ref="AK165:AK169" si="562">AJ165/AI165*100</f>
        <v>46.422920364595832</v>
      </c>
      <c r="AL165" s="22">
        <f t="shared" si="552"/>
        <v>35</v>
      </c>
      <c r="AM165" s="22">
        <f t="shared" si="552"/>
        <v>0</v>
      </c>
      <c r="AN165" s="24">
        <f t="shared" ref="AN165:AN169" si="563">AM165/AL165*100</f>
        <v>0</v>
      </c>
      <c r="AO165" s="22">
        <f t="shared" si="552"/>
        <v>3170</v>
      </c>
      <c r="AP165" s="22">
        <f t="shared" si="552"/>
        <v>1425.8520999999998</v>
      </c>
      <c r="AQ165" s="24">
        <f t="shared" ref="AQ165:AQ169" si="564">AP165/AO165*100</f>
        <v>44.979561514195574</v>
      </c>
      <c r="AR165" s="22">
        <f t="shared" si="552"/>
        <v>886</v>
      </c>
      <c r="AS165" s="22">
        <f t="shared" si="552"/>
        <v>580.25818000000004</v>
      </c>
      <c r="AT165" s="24">
        <f t="shared" ref="AT165:AT169" si="565">AS165/AR165*100</f>
        <v>65.491893905191873</v>
      </c>
      <c r="AU165" s="22">
        <f t="shared" si="552"/>
        <v>0</v>
      </c>
      <c r="AV165" s="22">
        <f t="shared" si="552"/>
        <v>0</v>
      </c>
      <c r="AW165" s="24"/>
      <c r="AX165" s="22">
        <f t="shared" si="552"/>
        <v>3047</v>
      </c>
      <c r="AY165" s="22">
        <f t="shared" si="552"/>
        <v>1474.9313199999999</v>
      </c>
      <c r="AZ165" s="24">
        <f t="shared" ref="AZ165:AZ169" si="566">AY165/AX165*100</f>
        <v>48.406016409583188</v>
      </c>
      <c r="BA165" s="22">
        <f t="shared" si="552"/>
        <v>75</v>
      </c>
      <c r="BB165" s="22">
        <f t="shared" si="552"/>
        <v>6.0870000000000006</v>
      </c>
      <c r="BC165" s="24">
        <f t="shared" ref="BC165:BC169" si="567">BB165/BA165*100</f>
        <v>8.1160000000000014</v>
      </c>
      <c r="BD165" s="22">
        <f t="shared" si="552"/>
        <v>259.42599999999999</v>
      </c>
      <c r="BE165" s="22">
        <f t="shared" si="552"/>
        <v>182.26541</v>
      </c>
      <c r="BF165" s="24">
        <f t="shared" ref="BF165:BF169" si="568">BE165/BD165*100</f>
        <v>70.257187020576197</v>
      </c>
      <c r="BG165" s="22">
        <f t="shared" si="552"/>
        <v>4521</v>
      </c>
      <c r="BH165" s="22">
        <f t="shared" si="552"/>
        <v>1904.6770000000001</v>
      </c>
      <c r="BI165" s="24">
        <f t="shared" ref="BI165:BI169" si="569">BH165/BG165*100</f>
        <v>42.129550984295513</v>
      </c>
      <c r="BJ165" s="22">
        <f t="shared" si="552"/>
        <v>1.66</v>
      </c>
      <c r="BK165" s="22">
        <f t="shared" si="552"/>
        <v>1.66</v>
      </c>
      <c r="BL165" s="24">
        <f t="shared" ref="BL165:BL169" si="570">BK165/BJ165*100</f>
        <v>100</v>
      </c>
      <c r="BM165" s="22">
        <f t="shared" ref="BM165:CF165" si="571">SUM(BM166:BM168)</f>
        <v>74042.8</v>
      </c>
      <c r="BN165" s="22">
        <f t="shared" si="571"/>
        <v>37773.055140000004</v>
      </c>
      <c r="BO165" s="24">
        <f t="shared" ref="BO165:BO169" si="572">BN165/BM165*100</f>
        <v>51.015163040835844</v>
      </c>
      <c r="BP165" s="22">
        <f t="shared" si="571"/>
        <v>208</v>
      </c>
      <c r="BQ165" s="22">
        <f t="shared" si="571"/>
        <v>0</v>
      </c>
      <c r="BR165" s="24">
        <f t="shared" ref="BR165:BR169" si="573">BQ165/BP165*100</f>
        <v>0</v>
      </c>
      <c r="BS165" s="22">
        <f t="shared" si="571"/>
        <v>20</v>
      </c>
      <c r="BT165" s="22">
        <f t="shared" si="571"/>
        <v>4</v>
      </c>
      <c r="BU165" s="24">
        <f t="shared" ref="BU165:BU167" si="574">BT165/BS165*100</f>
        <v>20</v>
      </c>
      <c r="BV165" s="22">
        <f t="shared" si="571"/>
        <v>179564.61000000002</v>
      </c>
      <c r="BW165" s="22">
        <f t="shared" si="571"/>
        <v>92090.669559999995</v>
      </c>
      <c r="BX165" s="24">
        <f t="shared" ref="BX165:BX169" si="575">BW165/BV165*100</f>
        <v>51.285534248647316</v>
      </c>
      <c r="BY165" s="22">
        <f t="shared" si="571"/>
        <v>22553.599119999999</v>
      </c>
      <c r="BZ165" s="22">
        <f t="shared" si="571"/>
        <v>15073.370949999999</v>
      </c>
      <c r="CA165" s="24">
        <f t="shared" ref="CA165:CA168" si="576">BZ165/BY165*100</f>
        <v>66.833550023655818</v>
      </c>
      <c r="CB165" s="22">
        <f t="shared" si="571"/>
        <v>22328.063310000001</v>
      </c>
      <c r="CC165" s="22">
        <f t="shared" si="571"/>
        <v>14922.637229999998</v>
      </c>
      <c r="CD165" s="24">
        <f t="shared" ref="CD165:CD168" si="577">CC165/CB165*100</f>
        <v>66.833549434252276</v>
      </c>
      <c r="CE165" s="22">
        <f t="shared" si="571"/>
        <v>225.53581</v>
      </c>
      <c r="CF165" s="22">
        <f t="shared" si="571"/>
        <v>150.73372000000001</v>
      </c>
      <c r="CG165" s="24">
        <f t="shared" ref="CG165:CG168" si="578">CF165/CE165*100</f>
        <v>66.833608374652343</v>
      </c>
      <c r="CH165" s="22">
        <f t="shared" ref="CH165:CI165" si="579">SUM(CH166:CH168)</f>
        <v>35.4</v>
      </c>
      <c r="CI165" s="22">
        <f t="shared" si="579"/>
        <v>5.1733200000000004</v>
      </c>
      <c r="CJ165" s="24">
        <f t="shared" ref="CJ165" si="580">CI165/CH165*100</f>
        <v>14.613898305084746</v>
      </c>
      <c r="CK165" s="22">
        <f t="shared" ref="CK165:CL165" si="581">SUM(CK166:CK168)</f>
        <v>120538.90000000001</v>
      </c>
      <c r="CL165" s="22">
        <f t="shared" si="581"/>
        <v>79541.906000000003</v>
      </c>
      <c r="CM165" s="24">
        <f t="shared" ref="CM165:CM168" si="582">CL165/CK165*100</f>
        <v>65.988577961139512</v>
      </c>
      <c r="CN165" s="22">
        <f t="shared" ref="CN165:CO165" si="583">SUM(CN166:CN168)</f>
        <v>2287.84031</v>
      </c>
      <c r="CO165" s="22">
        <f t="shared" si="583"/>
        <v>1489.0296800000001</v>
      </c>
      <c r="CP165" s="24">
        <f t="shared" ref="CP165" si="584">CO165/CN165*100</f>
        <v>65.084511077611012</v>
      </c>
    </row>
    <row r="166" spans="1:94" s="43" customFormat="1" ht="15.75" customHeight="1">
      <c r="A166" s="20" t="s">
        <v>2</v>
      </c>
      <c r="B166" s="20">
        <f t="shared" ref="B166:B168" si="585">E166+H166+K166+N166+Q166+T166+W166+Z166+AC166+AF166+AI166+AL166+AO166+AR166+AU166+AX166+BA166+BD166+BG166+BJ166+BM166+BP166+BS166+BV166+BY166+CH166+CK166+CN166</f>
        <v>2104611.6859999998</v>
      </c>
      <c r="C166" s="20">
        <f t="shared" ref="C166:C168" si="586">F166+I166+L166+O166+R166+U166+X166+AA166+AD166+AG166+AJ166+AM166+AP166+AS166+AV166+AY166+BB166+BE166+BH166+BK166+BN166+BQ166+BT166+BW166+BZ166+CI166+CL166+CO166</f>
        <v>1351852.9481100002</v>
      </c>
      <c r="D166" s="20">
        <f t="shared" si="551"/>
        <v>64.232891849009732</v>
      </c>
      <c r="E166" s="20">
        <v>9082.1</v>
      </c>
      <c r="F166" s="20">
        <v>5089.6059800000003</v>
      </c>
      <c r="G166" s="23">
        <f>F166/E166*100</f>
        <v>56.039968509485696</v>
      </c>
      <c r="H166" s="20">
        <v>437.2</v>
      </c>
      <c r="I166" s="20">
        <v>407.05200000000002</v>
      </c>
      <c r="J166" s="23">
        <f>I166/H166*100</f>
        <v>93.104300091491325</v>
      </c>
      <c r="K166" s="20"/>
      <c r="L166" s="20"/>
      <c r="M166" s="23"/>
      <c r="N166" s="20">
        <v>870352</v>
      </c>
      <c r="O166" s="20">
        <v>615255.26470000006</v>
      </c>
      <c r="P166" s="23">
        <f>O166/N166*100</f>
        <v>70.69039477131092</v>
      </c>
      <c r="Q166" s="20">
        <v>732198</v>
      </c>
      <c r="R166" s="20">
        <v>458486.55489999999</v>
      </c>
      <c r="S166" s="23">
        <f>R166/Q166*100</f>
        <v>62.617837647740096</v>
      </c>
      <c r="T166" s="20">
        <v>2325.6999999999998</v>
      </c>
      <c r="U166" s="20">
        <v>0</v>
      </c>
      <c r="V166" s="23">
        <f t="shared" si="557"/>
        <v>0</v>
      </c>
      <c r="W166" s="20">
        <v>294.7</v>
      </c>
      <c r="X166" s="20">
        <v>193.5496</v>
      </c>
      <c r="Y166" s="20">
        <f>X166/W166*100</f>
        <v>65.676823888700369</v>
      </c>
      <c r="Z166" s="20">
        <v>4384.7</v>
      </c>
      <c r="AA166" s="20">
        <v>3131.9</v>
      </c>
      <c r="AB166" s="20">
        <f>AA166/Z166*100</f>
        <v>71.42791981207381</v>
      </c>
      <c r="AC166" s="20">
        <v>37213</v>
      </c>
      <c r="AD166" s="20">
        <v>26565</v>
      </c>
      <c r="AE166" s="20">
        <f>AD166/AC166*100</f>
        <v>71.386343482116459</v>
      </c>
      <c r="AF166" s="20">
        <v>130264.42</v>
      </c>
      <c r="AG166" s="20">
        <v>62222.136700000003</v>
      </c>
      <c r="AH166" s="23">
        <f>AG166/AF166*100</f>
        <v>47.766025980079597</v>
      </c>
      <c r="AI166" s="20">
        <v>1029.8</v>
      </c>
      <c r="AJ166" s="20">
        <v>495.6</v>
      </c>
      <c r="AK166" s="23">
        <f>AJ166/AI166*100</f>
        <v>48.125849679549432</v>
      </c>
      <c r="AL166" s="20">
        <v>35</v>
      </c>
      <c r="AM166" s="20">
        <v>0</v>
      </c>
      <c r="AN166" s="23">
        <f>AM166/AL166*100</f>
        <v>0</v>
      </c>
      <c r="AO166" s="20">
        <v>1920</v>
      </c>
      <c r="AP166" s="20">
        <v>945.43071999999995</v>
      </c>
      <c r="AQ166" s="23">
        <f>AP166/AO166*100</f>
        <v>49.241183333333332</v>
      </c>
      <c r="AR166" s="20">
        <v>874</v>
      </c>
      <c r="AS166" s="20">
        <v>574.37818000000004</v>
      </c>
      <c r="AT166" s="23">
        <f>AS166/AR166*100</f>
        <v>65.718327231121293</v>
      </c>
      <c r="AU166" s="20"/>
      <c r="AV166" s="20"/>
      <c r="AW166" s="23"/>
      <c r="AX166" s="20">
        <v>1966</v>
      </c>
      <c r="AY166" s="20">
        <v>892.45227</v>
      </c>
      <c r="AZ166" s="23">
        <f>AY166/AX166*100</f>
        <v>45.394316887080365</v>
      </c>
      <c r="BA166" s="20">
        <v>18</v>
      </c>
      <c r="BB166" s="20">
        <v>0.99</v>
      </c>
      <c r="BC166" s="23">
        <f>BB166/BA166*100</f>
        <v>5.5</v>
      </c>
      <c r="BD166" s="20">
        <v>259.42599999999999</v>
      </c>
      <c r="BE166" s="20">
        <v>182.26541</v>
      </c>
      <c r="BF166" s="23">
        <f>BE166/BD166*100</f>
        <v>70.257187020576197</v>
      </c>
      <c r="BG166" s="20">
        <v>3080.3</v>
      </c>
      <c r="BH166" s="20">
        <v>1393.4690000000001</v>
      </c>
      <c r="BI166" s="23">
        <f>BH166/BG166*100</f>
        <v>45.238093692172839</v>
      </c>
      <c r="BJ166" s="20">
        <v>1.66</v>
      </c>
      <c r="BK166" s="20">
        <v>1.66</v>
      </c>
      <c r="BL166" s="23">
        <f t="shared" si="570"/>
        <v>100</v>
      </c>
      <c r="BM166" s="20">
        <v>46657.8</v>
      </c>
      <c r="BN166" s="20">
        <v>24259.504349999999</v>
      </c>
      <c r="BO166" s="23">
        <f>BN166/BM166*100</f>
        <v>51.994531139487933</v>
      </c>
      <c r="BP166" s="20">
        <v>109</v>
      </c>
      <c r="BQ166" s="20">
        <v>0</v>
      </c>
      <c r="BR166" s="23">
        <f>BQ166/BP166*100</f>
        <v>0</v>
      </c>
      <c r="BS166" s="20">
        <v>12</v>
      </c>
      <c r="BT166" s="20">
        <v>0</v>
      </c>
      <c r="BU166" s="23">
        <f t="shared" si="574"/>
        <v>0</v>
      </c>
      <c r="BV166" s="20">
        <v>154228.63500000001</v>
      </c>
      <c r="BW166" s="20">
        <v>81282.130879999997</v>
      </c>
      <c r="BX166" s="23">
        <f>BW166/BV166*100</f>
        <v>52.702360284781093</v>
      </c>
      <c r="BY166" s="20">
        <f>SUM(CB166,CE166)</f>
        <v>17308.665000000001</v>
      </c>
      <c r="BZ166" s="20">
        <f>SUM(CC166+CF166)</f>
        <v>10160.184099999999</v>
      </c>
      <c r="CA166" s="23">
        <f t="shared" si="576"/>
        <v>58.699986971843288</v>
      </c>
      <c r="CB166" s="20">
        <v>17135.57835</v>
      </c>
      <c r="CC166" s="20">
        <v>10058.582249999999</v>
      </c>
      <c r="CD166" s="23">
        <f t="shared" si="577"/>
        <v>58.699986919320992</v>
      </c>
      <c r="CE166" s="20">
        <v>173.08664999999999</v>
      </c>
      <c r="CF166" s="20">
        <v>101.60185</v>
      </c>
      <c r="CG166" s="23">
        <f t="shared" si="578"/>
        <v>58.699992171551074</v>
      </c>
      <c r="CH166" s="20">
        <v>18.48</v>
      </c>
      <c r="CI166" s="20">
        <v>5.1733200000000004</v>
      </c>
      <c r="CJ166" s="23">
        <f>CI166/CH166*100</f>
        <v>27.994155844155845</v>
      </c>
      <c r="CK166" s="20">
        <v>90541.1</v>
      </c>
      <c r="CL166" s="20">
        <v>60308.646000000001</v>
      </c>
      <c r="CM166" s="23">
        <f t="shared" si="582"/>
        <v>66.609137728611643</v>
      </c>
      <c r="CN166" s="20"/>
      <c r="CO166" s="20"/>
      <c r="CP166" s="23"/>
    </row>
    <row r="167" spans="1:94" s="43" customFormat="1" ht="15.75" customHeight="1">
      <c r="A167" s="20" t="s">
        <v>3</v>
      </c>
      <c r="B167" s="20">
        <f t="shared" si="585"/>
        <v>660906.14943000011</v>
      </c>
      <c r="C167" s="20">
        <f t="shared" si="586"/>
        <v>405750.22146000009</v>
      </c>
      <c r="D167" s="20">
        <f t="shared" si="551"/>
        <v>61.393016513757694</v>
      </c>
      <c r="E167" s="20">
        <v>2397</v>
      </c>
      <c r="F167" s="20">
        <v>1212.1740299999999</v>
      </c>
      <c r="G167" s="23">
        <f>F167/E167*100</f>
        <v>50.57046433041301</v>
      </c>
      <c r="H167" s="20">
        <v>137.80000000000001</v>
      </c>
      <c r="I167" s="20">
        <v>137.80000000000001</v>
      </c>
      <c r="J167" s="23">
        <f>I167/H167*100</f>
        <v>100</v>
      </c>
      <c r="K167" s="20"/>
      <c r="L167" s="20"/>
      <c r="M167" s="23"/>
      <c r="N167" s="20">
        <v>235335.5</v>
      </c>
      <c r="O167" s="20">
        <v>143311.79999999999</v>
      </c>
      <c r="P167" s="23">
        <f>O167/N167*100</f>
        <v>60.896804774460293</v>
      </c>
      <c r="Q167" s="20">
        <v>209627.7</v>
      </c>
      <c r="R167" s="20">
        <v>117215.73170999999</v>
      </c>
      <c r="S167" s="23">
        <f>R167/Q167*100</f>
        <v>55.916146439616512</v>
      </c>
      <c r="T167" s="20">
        <v>45</v>
      </c>
      <c r="U167" s="20"/>
      <c r="V167" s="23">
        <f t="shared" si="557"/>
        <v>0</v>
      </c>
      <c r="W167" s="20">
        <v>140.69999999999999</v>
      </c>
      <c r="X167" s="20">
        <v>82</v>
      </c>
      <c r="Y167" s="20">
        <f>X167/W167*100</f>
        <v>58.280028429282162</v>
      </c>
      <c r="Z167" s="20"/>
      <c r="AA167" s="20"/>
      <c r="AB167" s="20"/>
      <c r="AC167" s="20">
        <v>9647.5</v>
      </c>
      <c r="AD167" s="20">
        <v>5963.38</v>
      </c>
      <c r="AE167" s="20">
        <f>AD167/AC167*100</f>
        <v>61.81269759004924</v>
      </c>
      <c r="AF167" s="20">
        <v>145879.53</v>
      </c>
      <c r="AG167" s="20">
        <v>101209.69159</v>
      </c>
      <c r="AH167" s="23">
        <f>AG167/AF167*100</f>
        <v>69.378953709269567</v>
      </c>
      <c r="AI167" s="20">
        <v>258.2</v>
      </c>
      <c r="AJ167" s="20">
        <v>116</v>
      </c>
      <c r="AK167" s="23">
        <f>AJ167/AI167*100</f>
        <v>44.92641363284276</v>
      </c>
      <c r="AL167" s="20"/>
      <c r="AM167" s="20"/>
      <c r="AN167" s="23"/>
      <c r="AO167" s="20">
        <v>845</v>
      </c>
      <c r="AP167" s="20">
        <v>251.61831000000001</v>
      </c>
      <c r="AQ167" s="23">
        <f>AP167/AO167*100</f>
        <v>29.777314792899411</v>
      </c>
      <c r="AR167" s="20">
        <v>6</v>
      </c>
      <c r="AS167" s="20">
        <v>3</v>
      </c>
      <c r="AT167" s="23">
        <f>AS167/AR167*100</f>
        <v>50</v>
      </c>
      <c r="AU167" s="20"/>
      <c r="AV167" s="20"/>
      <c r="AW167" s="23"/>
      <c r="AX167" s="20">
        <v>720</v>
      </c>
      <c r="AY167" s="20">
        <v>443.94254000000001</v>
      </c>
      <c r="AZ167" s="23">
        <f>AY167/AX167*100</f>
        <v>61.658686111111116</v>
      </c>
      <c r="BA167" s="20">
        <v>37</v>
      </c>
      <c r="BB167" s="20">
        <v>5.0970000000000004</v>
      </c>
      <c r="BC167" s="23">
        <f>BB167/BA167*100</f>
        <v>13.775675675675677</v>
      </c>
      <c r="BD167" s="20"/>
      <c r="BE167" s="20"/>
      <c r="BF167" s="23"/>
      <c r="BG167" s="20">
        <v>420.3</v>
      </c>
      <c r="BH167" s="20">
        <v>0</v>
      </c>
      <c r="BI167" s="23">
        <f>BH167/BG167*100</f>
        <v>0</v>
      </c>
      <c r="BJ167" s="20"/>
      <c r="BK167" s="20"/>
      <c r="BL167" s="23"/>
      <c r="BM167" s="20">
        <v>16928.8</v>
      </c>
      <c r="BN167" s="20">
        <v>8079.1630800000003</v>
      </c>
      <c r="BO167" s="23">
        <f>BN167/BM167*100</f>
        <v>47.724369595009691</v>
      </c>
      <c r="BP167" s="20">
        <v>99</v>
      </c>
      <c r="BQ167" s="20">
        <v>0</v>
      </c>
      <c r="BR167" s="23">
        <f>BQ167/BP167*100</f>
        <v>0</v>
      </c>
      <c r="BS167" s="20">
        <v>8</v>
      </c>
      <c r="BT167" s="20">
        <v>4</v>
      </c>
      <c r="BU167" s="23">
        <f t="shared" si="574"/>
        <v>50</v>
      </c>
      <c r="BV167" s="20">
        <v>11089.776</v>
      </c>
      <c r="BW167" s="20">
        <v>9241.48</v>
      </c>
      <c r="BX167" s="23">
        <f>BW167/BV167*100</f>
        <v>83.333333333333329</v>
      </c>
      <c r="BY167" s="20">
        <f>CB167+CE167</f>
        <v>4146.8426500000005</v>
      </c>
      <c r="BZ167" s="20">
        <v>3815.0953800000002</v>
      </c>
      <c r="CA167" s="23">
        <f t="shared" si="576"/>
        <v>92.000003424291961</v>
      </c>
      <c r="CB167" s="20">
        <v>4105.3744100000004</v>
      </c>
      <c r="CC167" s="20">
        <v>3776.94443</v>
      </c>
      <c r="CD167" s="23">
        <f t="shared" si="577"/>
        <v>91.999999337453843</v>
      </c>
      <c r="CE167" s="20">
        <v>41.468240000000002</v>
      </c>
      <c r="CF167" s="20">
        <v>38.150950000000002</v>
      </c>
      <c r="CG167" s="23">
        <f t="shared" si="578"/>
        <v>92.000408023103958</v>
      </c>
      <c r="CH167" s="20">
        <v>6.68</v>
      </c>
      <c r="CI167" s="20">
        <v>0</v>
      </c>
      <c r="CJ167" s="23">
        <f t="shared" ref="CJ167:CJ168" si="587">CI167/CH167*100</f>
        <v>0</v>
      </c>
      <c r="CK167" s="20">
        <v>21326.799999999999</v>
      </c>
      <c r="CL167" s="20">
        <v>13504.46</v>
      </c>
      <c r="CM167" s="23">
        <f t="shared" si="582"/>
        <v>63.321548474220222</v>
      </c>
      <c r="CN167" s="20">
        <v>1803.0207800000001</v>
      </c>
      <c r="CO167" s="20">
        <v>1153.78782</v>
      </c>
      <c r="CP167" s="23">
        <f t="shared" ref="CP167:CP168" si="588">CO167/CN167*100</f>
        <v>63.991931363098317</v>
      </c>
    </row>
    <row r="168" spans="1:94" s="43" customFormat="1" ht="15.75" customHeight="1">
      <c r="A168" s="20" t="s">
        <v>4</v>
      </c>
      <c r="B168" s="20">
        <f t="shared" si="585"/>
        <v>271193.57999999996</v>
      </c>
      <c r="C168" s="20">
        <f t="shared" si="586"/>
        <v>161638.38998000001</v>
      </c>
      <c r="D168" s="20">
        <f t="shared" si="551"/>
        <v>59.602587192513937</v>
      </c>
      <c r="E168" s="20">
        <v>1138</v>
      </c>
      <c r="F168" s="20">
        <v>564.67999999999995</v>
      </c>
      <c r="G168" s="23">
        <f>F168/E168*100</f>
        <v>49.620386643233736</v>
      </c>
      <c r="H168" s="20">
        <v>54.2</v>
      </c>
      <c r="I168" s="20">
        <v>54.2</v>
      </c>
      <c r="J168" s="23">
        <f>I168/H168*100</f>
        <v>100</v>
      </c>
      <c r="K168" s="20"/>
      <c r="L168" s="20"/>
      <c r="M168" s="23"/>
      <c r="N168" s="20">
        <v>104183.9</v>
      </c>
      <c r="O168" s="20">
        <v>64158.1</v>
      </c>
      <c r="P168" s="23">
        <f>O168/N168*100</f>
        <v>61.581587942090863</v>
      </c>
      <c r="Q168" s="20">
        <v>81412.3</v>
      </c>
      <c r="R168" s="20">
        <v>48615.63</v>
      </c>
      <c r="S168" s="23">
        <f>R168/Q168*100</f>
        <v>59.715337854353699</v>
      </c>
      <c r="T168" s="20">
        <v>400</v>
      </c>
      <c r="U168" s="20"/>
      <c r="V168" s="23">
        <f t="shared" si="557"/>
        <v>0</v>
      </c>
      <c r="W168" s="20">
        <v>133.9</v>
      </c>
      <c r="X168" s="20">
        <v>74.21105</v>
      </c>
      <c r="Y168" s="20">
        <f>X168/W168*100</f>
        <v>55.422740851381626</v>
      </c>
      <c r="Z168" s="20"/>
      <c r="AA168" s="20"/>
      <c r="AB168" s="20"/>
      <c r="AC168" s="20">
        <v>4377.5</v>
      </c>
      <c r="AD168" s="20">
        <v>2978.9879999999998</v>
      </c>
      <c r="AE168" s="20">
        <f>AD168/AC168*100</f>
        <v>68.052267275842368</v>
      </c>
      <c r="AF168" s="20">
        <v>42335.23</v>
      </c>
      <c r="AG168" s="20">
        <v>29985.025010000001</v>
      </c>
      <c r="AH168" s="23">
        <f>AG168/AF168*100</f>
        <v>70.827594440847491</v>
      </c>
      <c r="AI168" s="20">
        <v>379.6</v>
      </c>
      <c r="AJ168" s="20">
        <v>162.54862</v>
      </c>
      <c r="AK168" s="23">
        <f>AJ168/AI168*100</f>
        <v>42.821027397260266</v>
      </c>
      <c r="AL168" s="20"/>
      <c r="AM168" s="20"/>
      <c r="AN168" s="23"/>
      <c r="AO168" s="20">
        <v>405</v>
      </c>
      <c r="AP168" s="20">
        <v>228.80306999999999</v>
      </c>
      <c r="AQ168" s="23">
        <f>AP168/AO168*100</f>
        <v>56.494585185185187</v>
      </c>
      <c r="AR168" s="20">
        <v>6</v>
      </c>
      <c r="AS168" s="20">
        <v>2.88</v>
      </c>
      <c r="AT168" s="23">
        <f>AS168/AR168*100</f>
        <v>48</v>
      </c>
      <c r="AU168" s="20"/>
      <c r="AV168" s="20"/>
      <c r="AW168" s="23"/>
      <c r="AX168" s="20">
        <v>361</v>
      </c>
      <c r="AY168" s="20">
        <v>138.53650999999999</v>
      </c>
      <c r="AZ168" s="23">
        <f>AY168/AX168*100</f>
        <v>38.375764542936288</v>
      </c>
      <c r="BA168" s="20">
        <v>20</v>
      </c>
      <c r="BB168" s="20">
        <v>0</v>
      </c>
      <c r="BC168" s="23">
        <f>BB168/BA168*100</f>
        <v>0</v>
      </c>
      <c r="BD168" s="20"/>
      <c r="BE168" s="20"/>
      <c r="BF168" s="23"/>
      <c r="BG168" s="20">
        <v>1020.4</v>
      </c>
      <c r="BH168" s="20">
        <v>511.20800000000003</v>
      </c>
      <c r="BI168" s="23">
        <f>BH168/BG168*100</f>
        <v>50.09878479027833</v>
      </c>
      <c r="BJ168" s="20"/>
      <c r="BK168" s="20"/>
      <c r="BL168" s="23"/>
      <c r="BM168" s="20">
        <v>10456.200000000001</v>
      </c>
      <c r="BN168" s="20">
        <v>5434.38771</v>
      </c>
      <c r="BO168" s="23">
        <f>BN168/BM168*100</f>
        <v>51.972874562460547</v>
      </c>
      <c r="BP168" s="20"/>
      <c r="BQ168" s="20"/>
      <c r="BR168" s="23"/>
      <c r="BS168" s="20"/>
      <c r="BT168" s="20"/>
      <c r="BU168" s="23"/>
      <c r="BV168" s="20">
        <v>14246.199000000001</v>
      </c>
      <c r="BW168" s="20">
        <v>1567.0586800000001</v>
      </c>
      <c r="BX168" s="23">
        <f>BW168/BV168*100</f>
        <v>10.999837079350078</v>
      </c>
      <c r="BY168" s="20">
        <f>CB168+CE168</f>
        <v>1098.0914700000001</v>
      </c>
      <c r="BZ168" s="20">
        <f>CC168+CF168</f>
        <v>1098.0914700000001</v>
      </c>
      <c r="CA168" s="23">
        <f t="shared" si="576"/>
        <v>100</v>
      </c>
      <c r="CB168" s="20">
        <v>1087.1105500000001</v>
      </c>
      <c r="CC168" s="20">
        <v>1087.1105500000001</v>
      </c>
      <c r="CD168" s="23">
        <f t="shared" si="577"/>
        <v>100</v>
      </c>
      <c r="CE168" s="20">
        <v>10.980919999999999</v>
      </c>
      <c r="CF168" s="20">
        <v>10.980919999999999</v>
      </c>
      <c r="CG168" s="23">
        <f t="shared" si="578"/>
        <v>100</v>
      </c>
      <c r="CH168" s="20">
        <v>10.24</v>
      </c>
      <c r="CI168" s="20">
        <v>0</v>
      </c>
      <c r="CJ168" s="23">
        <f t="shared" si="587"/>
        <v>0</v>
      </c>
      <c r="CK168" s="20">
        <v>8671</v>
      </c>
      <c r="CL168" s="20">
        <v>5728.8</v>
      </c>
      <c r="CM168" s="23">
        <f t="shared" si="582"/>
        <v>66.06850420943374</v>
      </c>
      <c r="CN168" s="20">
        <v>484.81952999999999</v>
      </c>
      <c r="CO168" s="20">
        <v>335.24185999999997</v>
      </c>
      <c r="CP168" s="23">
        <f t="shared" si="588"/>
        <v>69.147763086194146</v>
      </c>
    </row>
    <row r="169" spans="1:94" s="61" customFormat="1" ht="15.75" customHeight="1">
      <c r="A169" s="22" t="s">
        <v>6</v>
      </c>
      <c r="B169" s="22">
        <f>B165+B7</f>
        <v>7465290.7530199997</v>
      </c>
      <c r="C169" s="22">
        <f>C165+C7</f>
        <v>4648161.1366500007</v>
      </c>
      <c r="D169" s="22">
        <f t="shared" si="551"/>
        <v>62.263631657878015</v>
      </c>
      <c r="E169" s="22">
        <f>E7+E165</f>
        <v>29277.1</v>
      </c>
      <c r="F169" s="22">
        <f>F7+F165</f>
        <v>16349.744010000002</v>
      </c>
      <c r="G169" s="24">
        <f t="shared" si="553"/>
        <v>55.844820730195281</v>
      </c>
      <c r="H169" s="22">
        <f>H7+H165</f>
        <v>1517.6</v>
      </c>
      <c r="I169" s="22">
        <f>I7+I165</f>
        <v>1487.4520000000002</v>
      </c>
      <c r="J169" s="24">
        <f t="shared" si="554"/>
        <v>98.013442277279935</v>
      </c>
      <c r="K169" s="22">
        <f>K7+K165</f>
        <v>19757.600000000002</v>
      </c>
      <c r="L169" s="22">
        <f>L7+L165</f>
        <v>8684.6889800000008</v>
      </c>
      <c r="M169" s="24">
        <f t="shared" ref="M169" si="589">L169/K169*100</f>
        <v>43.956193970927643</v>
      </c>
      <c r="N169" s="22">
        <f>N7+N165</f>
        <v>3286254.3</v>
      </c>
      <c r="O169" s="22">
        <f>O7+O165</f>
        <v>2145847.5414499999</v>
      </c>
      <c r="P169" s="24">
        <f t="shared" si="555"/>
        <v>65.297671621152389</v>
      </c>
      <c r="Q169" s="22">
        <f>Q7+Q165</f>
        <v>1844707.6</v>
      </c>
      <c r="R169" s="22">
        <f>R7+R165</f>
        <v>1100998.7732900002</v>
      </c>
      <c r="S169" s="24">
        <f t="shared" si="556"/>
        <v>59.68418915225373</v>
      </c>
      <c r="T169" s="22">
        <f>T7+T165</f>
        <v>3361.3</v>
      </c>
      <c r="U169" s="22">
        <f>U7+U165</f>
        <v>0</v>
      </c>
      <c r="V169" s="24">
        <f t="shared" si="557"/>
        <v>0</v>
      </c>
      <c r="W169" s="22">
        <f>W7+W165</f>
        <v>2450.7000000000007</v>
      </c>
      <c r="X169" s="22">
        <f>X7+X165</f>
        <v>1250.5178899999999</v>
      </c>
      <c r="Y169" s="22">
        <f t="shared" si="558"/>
        <v>51.026967397070202</v>
      </c>
      <c r="Z169" s="22">
        <f>Z7+Z165</f>
        <v>260670</v>
      </c>
      <c r="AA169" s="22">
        <f>AA7+AA165</f>
        <v>178095.14778</v>
      </c>
      <c r="AB169" s="22">
        <f t="shared" si="559"/>
        <v>68.322073034871678</v>
      </c>
      <c r="AC169" s="22">
        <f>AC7+AC165</f>
        <v>137921</v>
      </c>
      <c r="AD169" s="22">
        <f>AD7+AD165</f>
        <v>94180.364000000001</v>
      </c>
      <c r="AE169" s="22">
        <f t="shared" si="560"/>
        <v>68.285731686980228</v>
      </c>
      <c r="AF169" s="22">
        <f>AF7+AF165</f>
        <v>901502.32000000007</v>
      </c>
      <c r="AG169" s="22">
        <f>AG7+AG165</f>
        <v>586707.73742999998</v>
      </c>
      <c r="AH169" s="24">
        <f t="shared" si="561"/>
        <v>65.081112318157977</v>
      </c>
      <c r="AI169" s="22">
        <f>AI7+AI165</f>
        <v>4240.7219999999998</v>
      </c>
      <c r="AJ169" s="22">
        <f>AJ7+AJ165</f>
        <v>2077.5491200000001</v>
      </c>
      <c r="AK169" s="24">
        <f t="shared" si="562"/>
        <v>48.990457756957426</v>
      </c>
      <c r="AL169" s="22">
        <f>AL7+AL165</f>
        <v>100</v>
      </c>
      <c r="AM169" s="22">
        <f>AM7+AM165</f>
        <v>4.70871</v>
      </c>
      <c r="AN169" s="24">
        <f t="shared" si="563"/>
        <v>4.70871</v>
      </c>
      <c r="AO169" s="22">
        <f>AO7+AO165</f>
        <v>9543</v>
      </c>
      <c r="AP169" s="22">
        <f>AP7+AP165</f>
        <v>4699.4854999999998</v>
      </c>
      <c r="AQ169" s="24">
        <f t="shared" si="564"/>
        <v>49.245368332809385</v>
      </c>
      <c r="AR169" s="22">
        <f>AR7+AR165</f>
        <v>1331</v>
      </c>
      <c r="AS169" s="22">
        <f>AS7+AS165</f>
        <v>801.27847000000008</v>
      </c>
      <c r="AT169" s="24">
        <f t="shared" si="565"/>
        <v>60.201237415477095</v>
      </c>
      <c r="AU169" s="22">
        <f>AU7+AU165</f>
        <v>6059.1</v>
      </c>
      <c r="AV169" s="22">
        <f>AV7+AV165</f>
        <v>1281.8000000000002</v>
      </c>
      <c r="AW169" s="24">
        <f t="shared" ref="AW169" si="590">AV169/AU169*100</f>
        <v>21.154957006816197</v>
      </c>
      <c r="AX169" s="22">
        <f>AX7+AX165</f>
        <v>10270</v>
      </c>
      <c r="AY169" s="22">
        <f>AY7+AY165</f>
        <v>5223.727530000001</v>
      </c>
      <c r="AZ169" s="24">
        <f t="shared" si="566"/>
        <v>50.863948685491735</v>
      </c>
      <c r="BA169" s="22">
        <f>BA7+BA165</f>
        <v>414</v>
      </c>
      <c r="BB169" s="22">
        <f>BB7+BB165</f>
        <v>118.32020000000001</v>
      </c>
      <c r="BC169" s="24">
        <f t="shared" si="567"/>
        <v>28.579758454106287</v>
      </c>
      <c r="BD169" s="22">
        <f>BD7+BD165</f>
        <v>850.57799999999997</v>
      </c>
      <c r="BE169" s="22">
        <f>BE7+BE165</f>
        <v>542.98640999999998</v>
      </c>
      <c r="BF169" s="24">
        <f t="shared" si="568"/>
        <v>63.837344723235255</v>
      </c>
      <c r="BG169" s="22">
        <f>BG7+BG165</f>
        <v>9205</v>
      </c>
      <c r="BH169" s="22">
        <f>BH7+BH165</f>
        <v>3679.9279999999999</v>
      </c>
      <c r="BI169" s="24">
        <f t="shared" si="569"/>
        <v>39.977490494296575</v>
      </c>
      <c r="BJ169" s="22">
        <f>BJ7+BJ165</f>
        <v>3.32</v>
      </c>
      <c r="BK169" s="22">
        <f>BK7+BK165</f>
        <v>2.4899999999999998</v>
      </c>
      <c r="BL169" s="24">
        <f t="shared" si="570"/>
        <v>75</v>
      </c>
      <c r="BM169" s="22">
        <f>BM7+BM165</f>
        <v>266297.2</v>
      </c>
      <c r="BN169" s="22">
        <f>BN7+BN165</f>
        <v>141412.30033</v>
      </c>
      <c r="BO169" s="24">
        <f t="shared" si="572"/>
        <v>53.103187089462445</v>
      </c>
      <c r="BP169" s="22">
        <f>BP7+BP165</f>
        <v>1000</v>
      </c>
      <c r="BQ169" s="22">
        <f>BQ7+BQ165</f>
        <v>128.69999999999999</v>
      </c>
      <c r="BR169" s="24">
        <f t="shared" si="573"/>
        <v>12.869999999999997</v>
      </c>
      <c r="BS169" s="22">
        <f>BS7+BS165</f>
        <v>20</v>
      </c>
      <c r="BT169" s="22">
        <f>BT7+BT165</f>
        <v>4</v>
      </c>
      <c r="BU169" s="24">
        <f t="shared" ref="BU169" si="591">BT169/BS169*100</f>
        <v>20</v>
      </c>
      <c r="BV169" s="22">
        <f>BV7+BV165</f>
        <v>309725.82199999999</v>
      </c>
      <c r="BW169" s="22">
        <f>BW7+BW165</f>
        <v>128629.17728</v>
      </c>
      <c r="BX169" s="24">
        <f t="shared" si="575"/>
        <v>41.530014013490941</v>
      </c>
      <c r="BY169" s="22">
        <f>BY7+BY165</f>
        <v>48442.72709</v>
      </c>
      <c r="BZ169" s="22">
        <f>BZ7+BZ165</f>
        <v>35191.199179999996</v>
      </c>
      <c r="CA169" s="24">
        <f t="shared" ref="CA169" si="592">BZ169/BY169*100</f>
        <v>72.644958890566855</v>
      </c>
      <c r="CB169" s="22">
        <f>CB7+CB165</f>
        <v>47958.3</v>
      </c>
      <c r="CC169" s="22">
        <f>CC7+CC165</f>
        <v>34839.287189999995</v>
      </c>
      <c r="CD169" s="24">
        <f t="shared" ref="CD169" si="593">CC169/CB169*100</f>
        <v>72.644958620301367</v>
      </c>
      <c r="CE169" s="22">
        <f>CE7+CE165</f>
        <v>484.42709000000002</v>
      </c>
      <c r="CF169" s="22">
        <f>CF7+CF165</f>
        <v>351.91199</v>
      </c>
      <c r="CG169" s="24">
        <f t="shared" ref="CG169" si="594">CF169/CE169*100</f>
        <v>72.644985646859666</v>
      </c>
      <c r="CH169" s="22">
        <f>CH165+CH7</f>
        <v>759.40000000000009</v>
      </c>
      <c r="CI169" s="22">
        <f>CI165+CI7</f>
        <v>21.626259999999998</v>
      </c>
      <c r="CJ169" s="24">
        <f t="shared" ref="CJ169" si="595">CI169/CH169*100</f>
        <v>2.8478087964182244</v>
      </c>
      <c r="CK169" s="22">
        <f>CK7+CK165</f>
        <v>294902.80000000005</v>
      </c>
      <c r="CL169" s="22">
        <f>CL7+CL165</f>
        <v>186378.18991000002</v>
      </c>
      <c r="CM169" s="24">
        <f t="shared" ref="CM169" si="596">CL169/CK169*100</f>
        <v>63.19987124910309</v>
      </c>
      <c r="CN169" s="22">
        <f>CN165+CN7</f>
        <v>14706.56393</v>
      </c>
      <c r="CO169" s="22">
        <f>CO165+CO7</f>
        <v>4361.7029199999997</v>
      </c>
      <c r="CP169" s="24">
        <f t="shared" ref="CP169" si="597">CO169/CN169*100</f>
        <v>29.658205280041916</v>
      </c>
    </row>
    <row r="170" spans="1:94" s="43" customFormat="1" ht="15.75" customHeight="1">
      <c r="J170" s="73"/>
      <c r="M170" s="73"/>
      <c r="P170" s="73"/>
      <c r="S170" s="73"/>
      <c r="V170" s="73"/>
      <c r="AH170" s="73"/>
      <c r="AK170" s="73"/>
      <c r="AN170" s="73"/>
      <c r="AQ170" s="73"/>
      <c r="AT170" s="73"/>
      <c r="AW170" s="73"/>
      <c r="AZ170" s="73"/>
      <c r="BC170" s="73"/>
      <c r="BF170" s="73"/>
      <c r="BI170" s="73"/>
      <c r="BL170" s="73"/>
      <c r="BO170" s="73"/>
      <c r="BR170" s="73"/>
      <c r="BU170" s="73"/>
      <c r="BX170" s="73"/>
      <c r="CA170" s="73"/>
      <c r="CD170" s="73"/>
      <c r="CG170" s="73"/>
      <c r="CJ170" s="73"/>
      <c r="CM170" s="73"/>
      <c r="CP170" s="73"/>
    </row>
    <row r="171" spans="1:94" s="43" customFormat="1" ht="15.75" customHeight="1">
      <c r="A171" s="73"/>
      <c r="J171" s="73"/>
      <c r="M171" s="73"/>
      <c r="P171" s="73"/>
      <c r="S171" s="73"/>
      <c r="V171" s="73"/>
      <c r="AH171" s="73"/>
      <c r="AK171" s="73"/>
      <c r="AN171" s="73"/>
      <c r="AQ171" s="73"/>
      <c r="AT171" s="73"/>
      <c r="AW171" s="73"/>
      <c r="AZ171" s="73"/>
      <c r="BC171" s="73"/>
      <c r="BF171" s="73"/>
      <c r="BI171" s="73"/>
      <c r="BL171" s="73"/>
      <c r="BO171" s="73"/>
      <c r="BR171" s="73"/>
      <c r="BU171" s="73"/>
      <c r="BX171" s="73"/>
      <c r="CA171" s="73"/>
      <c r="CD171" s="73"/>
      <c r="CG171" s="73"/>
      <c r="CJ171" s="73"/>
      <c r="CM171" s="73"/>
      <c r="CP171" s="73"/>
    </row>
    <row r="172" spans="1:94" s="43" customFormat="1" ht="15.75" customHeight="1">
      <c r="J172" s="73"/>
      <c r="M172" s="73"/>
      <c r="P172" s="73"/>
      <c r="S172" s="73"/>
      <c r="V172" s="73"/>
      <c r="AH172" s="73"/>
      <c r="AK172" s="73"/>
      <c r="AN172" s="73"/>
      <c r="AQ172" s="73"/>
      <c r="AT172" s="73"/>
      <c r="AW172" s="73"/>
      <c r="AZ172" s="73"/>
      <c r="BC172" s="73"/>
      <c r="BF172" s="73"/>
      <c r="BI172" s="73"/>
      <c r="BL172" s="73"/>
      <c r="BO172" s="73"/>
      <c r="BR172" s="73"/>
      <c r="BU172" s="73"/>
      <c r="BX172" s="73"/>
      <c r="CA172" s="73"/>
      <c r="CD172" s="73"/>
      <c r="CG172" s="73"/>
      <c r="CJ172" s="73"/>
      <c r="CM172" s="73"/>
      <c r="CP172" s="73"/>
    </row>
    <row r="173" spans="1:94" s="43" customFormat="1" ht="15.75" customHeight="1">
      <c r="J173" s="73"/>
      <c r="M173" s="73"/>
      <c r="P173" s="73"/>
      <c r="S173" s="73"/>
      <c r="V173" s="73"/>
      <c r="AH173" s="73"/>
      <c r="AK173" s="73"/>
      <c r="AN173" s="73"/>
      <c r="AQ173" s="73"/>
      <c r="AT173" s="73"/>
      <c r="AW173" s="73"/>
      <c r="AZ173" s="73"/>
      <c r="BC173" s="73"/>
      <c r="BF173" s="73"/>
      <c r="BI173" s="73"/>
      <c r="BL173" s="73"/>
      <c r="BO173" s="73"/>
      <c r="BR173" s="73"/>
      <c r="BU173" s="73"/>
      <c r="BX173" s="73"/>
      <c r="CA173" s="73"/>
      <c r="CD173" s="73"/>
      <c r="CG173" s="73"/>
      <c r="CJ173" s="73"/>
      <c r="CM173" s="73"/>
      <c r="CP173" s="73"/>
    </row>
    <row r="174" spans="1:94" s="43" customFormat="1" ht="15.75" customHeight="1">
      <c r="J174" s="73"/>
      <c r="M174" s="73"/>
      <c r="P174" s="73"/>
      <c r="S174" s="73"/>
      <c r="V174" s="73"/>
      <c r="AH174" s="73"/>
      <c r="AK174" s="73"/>
      <c r="AN174" s="73"/>
      <c r="AQ174" s="73"/>
      <c r="AT174" s="73"/>
      <c r="AW174" s="73"/>
      <c r="AZ174" s="73"/>
      <c r="BC174" s="73"/>
      <c r="BF174" s="73"/>
      <c r="BI174" s="73"/>
      <c r="BL174" s="73"/>
      <c r="BO174" s="73"/>
      <c r="BR174" s="73"/>
      <c r="BU174" s="73"/>
      <c r="BX174" s="73"/>
      <c r="CA174" s="73"/>
      <c r="CD174" s="73"/>
      <c r="CG174" s="73"/>
      <c r="CJ174" s="73"/>
      <c r="CM174" s="73"/>
      <c r="CP174" s="73"/>
    </row>
    <row r="175" spans="1:94" s="43" customFormat="1" ht="15.75" customHeight="1">
      <c r="J175" s="73"/>
      <c r="M175" s="73"/>
      <c r="P175" s="73"/>
      <c r="S175" s="73"/>
      <c r="V175" s="73"/>
      <c r="AH175" s="73"/>
      <c r="AK175" s="73"/>
      <c r="AN175" s="73"/>
      <c r="AQ175" s="73"/>
      <c r="AT175" s="73"/>
      <c r="AW175" s="73"/>
      <c r="AZ175" s="73"/>
      <c r="BC175" s="73"/>
      <c r="BF175" s="73"/>
      <c r="BI175" s="73"/>
      <c r="BL175" s="73"/>
      <c r="BO175" s="73"/>
      <c r="BR175" s="73"/>
      <c r="BU175" s="73"/>
      <c r="BX175" s="73"/>
      <c r="CA175" s="73"/>
      <c r="CD175" s="73"/>
      <c r="CG175" s="73"/>
      <c r="CJ175" s="73"/>
      <c r="CM175" s="73"/>
      <c r="CP175" s="73"/>
    </row>
    <row r="176" spans="1:94" s="43" customFormat="1" ht="15.75" customHeight="1">
      <c r="J176" s="73"/>
      <c r="M176" s="73"/>
      <c r="P176" s="73"/>
      <c r="S176" s="73"/>
      <c r="V176" s="73"/>
      <c r="AH176" s="73"/>
      <c r="AK176" s="73"/>
      <c r="AN176" s="73"/>
      <c r="AQ176" s="73"/>
      <c r="AT176" s="73"/>
      <c r="AW176" s="73"/>
      <c r="AZ176" s="73"/>
      <c r="BC176" s="73"/>
      <c r="BF176" s="73"/>
      <c r="BI176" s="73"/>
      <c r="BL176" s="73"/>
      <c r="BO176" s="73"/>
      <c r="BR176" s="73"/>
      <c r="BU176" s="73"/>
      <c r="BX176" s="73"/>
      <c r="CA176" s="73"/>
      <c r="CD176" s="73"/>
      <c r="CG176" s="73"/>
      <c r="CJ176" s="73"/>
      <c r="CM176" s="73"/>
      <c r="CP176" s="73"/>
    </row>
    <row r="177" spans="10:94" s="43" customFormat="1" ht="15.75" customHeight="1">
      <c r="J177" s="73"/>
      <c r="M177" s="73"/>
      <c r="P177" s="73"/>
      <c r="S177" s="73"/>
      <c r="V177" s="73"/>
      <c r="AH177" s="73"/>
      <c r="AK177" s="73"/>
      <c r="AN177" s="73"/>
      <c r="AQ177" s="73"/>
      <c r="AT177" s="73"/>
      <c r="AW177" s="73"/>
      <c r="AZ177" s="73"/>
      <c r="BC177" s="73"/>
      <c r="BF177" s="73"/>
      <c r="BI177" s="73"/>
      <c r="BL177" s="73"/>
      <c r="BO177" s="73"/>
      <c r="BR177" s="73"/>
      <c r="BU177" s="73"/>
      <c r="BX177" s="73"/>
      <c r="CA177" s="73"/>
      <c r="CD177" s="73"/>
      <c r="CG177" s="73"/>
      <c r="CJ177" s="73"/>
      <c r="CM177" s="73"/>
      <c r="CP177" s="73"/>
    </row>
    <row r="178" spans="10:94" s="43" customFormat="1" ht="15.75" customHeight="1">
      <c r="J178" s="73"/>
      <c r="M178" s="73"/>
      <c r="P178" s="73"/>
      <c r="S178" s="73"/>
      <c r="V178" s="73"/>
      <c r="AH178" s="73"/>
      <c r="AK178" s="73"/>
      <c r="AN178" s="73"/>
      <c r="AQ178" s="73"/>
      <c r="AT178" s="73"/>
      <c r="AW178" s="73"/>
      <c r="AZ178" s="73"/>
      <c r="BC178" s="73"/>
      <c r="BF178" s="73"/>
      <c r="BI178" s="73"/>
      <c r="BL178" s="73"/>
      <c r="BO178" s="73"/>
      <c r="BR178" s="73"/>
      <c r="BU178" s="73"/>
      <c r="BX178" s="73"/>
      <c r="CA178" s="73"/>
      <c r="CD178" s="73"/>
      <c r="CG178" s="73"/>
      <c r="CJ178" s="73"/>
      <c r="CM178" s="73"/>
      <c r="CP178" s="73"/>
    </row>
    <row r="179" spans="10:94" s="43" customFormat="1" ht="15.75" customHeight="1">
      <c r="J179" s="73"/>
      <c r="M179" s="73"/>
      <c r="P179" s="73"/>
      <c r="S179" s="73"/>
      <c r="V179" s="73"/>
      <c r="AH179" s="73"/>
      <c r="AK179" s="73"/>
      <c r="AN179" s="73"/>
      <c r="AQ179" s="73"/>
      <c r="AT179" s="73"/>
      <c r="AW179" s="73"/>
      <c r="AZ179" s="73"/>
      <c r="BC179" s="73"/>
      <c r="BF179" s="73"/>
      <c r="BI179" s="73"/>
      <c r="BL179" s="73"/>
      <c r="BO179" s="73"/>
      <c r="BR179" s="73"/>
      <c r="BU179" s="73"/>
      <c r="BX179" s="73"/>
      <c r="CA179" s="73"/>
      <c r="CD179" s="73"/>
      <c r="CG179" s="73"/>
      <c r="CJ179" s="73"/>
      <c r="CM179" s="73"/>
      <c r="CP179" s="73"/>
    </row>
    <row r="180" spans="10:94" s="43" customFormat="1" ht="15.75" customHeight="1">
      <c r="J180" s="73"/>
      <c r="M180" s="73"/>
      <c r="P180" s="73"/>
      <c r="S180" s="73"/>
      <c r="V180" s="73"/>
      <c r="AH180" s="73"/>
      <c r="AK180" s="73"/>
      <c r="AN180" s="73"/>
      <c r="AQ180" s="73"/>
      <c r="AT180" s="73"/>
      <c r="AW180" s="73"/>
      <c r="AZ180" s="73"/>
      <c r="BC180" s="73"/>
      <c r="BF180" s="73"/>
      <c r="BI180" s="73"/>
      <c r="BL180" s="73"/>
      <c r="BO180" s="73"/>
      <c r="BR180" s="73"/>
      <c r="BU180" s="73"/>
      <c r="BX180" s="73"/>
      <c r="CA180" s="73"/>
      <c r="CD180" s="73"/>
      <c r="CG180" s="73"/>
      <c r="CJ180" s="73"/>
      <c r="CM180" s="73"/>
      <c r="CP180" s="73"/>
    </row>
    <row r="181" spans="10:94" s="43" customFormat="1" ht="15.75" customHeight="1">
      <c r="J181" s="73"/>
      <c r="M181" s="73"/>
      <c r="P181" s="73"/>
      <c r="S181" s="73"/>
      <c r="V181" s="73"/>
      <c r="AH181" s="73"/>
      <c r="AK181" s="73"/>
      <c r="AN181" s="73"/>
      <c r="AQ181" s="73"/>
      <c r="AT181" s="73"/>
      <c r="AW181" s="73"/>
      <c r="AZ181" s="73"/>
      <c r="BC181" s="73"/>
      <c r="BF181" s="73"/>
      <c r="BI181" s="73"/>
      <c r="BL181" s="73"/>
      <c r="BO181" s="73"/>
      <c r="BR181" s="73"/>
      <c r="BU181" s="73"/>
      <c r="BX181" s="73"/>
      <c r="CA181" s="73"/>
      <c r="CD181" s="73"/>
      <c r="CG181" s="73"/>
      <c r="CJ181" s="73"/>
      <c r="CM181" s="73"/>
      <c r="CP181" s="73"/>
    </row>
    <row r="182" spans="10:94" s="43" customFormat="1" ht="15.75" customHeight="1">
      <c r="J182" s="73"/>
      <c r="M182" s="73"/>
      <c r="P182" s="73"/>
      <c r="S182" s="73"/>
      <c r="V182" s="73"/>
      <c r="AH182" s="73"/>
      <c r="AK182" s="73"/>
      <c r="AN182" s="73"/>
      <c r="AQ182" s="73"/>
      <c r="AT182" s="73"/>
      <c r="AW182" s="73"/>
      <c r="AZ182" s="73"/>
      <c r="BC182" s="73"/>
      <c r="BF182" s="73"/>
      <c r="BI182" s="73"/>
      <c r="BL182" s="73"/>
      <c r="BO182" s="73"/>
      <c r="BR182" s="73"/>
      <c r="BU182" s="73"/>
      <c r="BX182" s="73"/>
      <c r="CA182" s="73"/>
      <c r="CD182" s="73"/>
      <c r="CG182" s="73"/>
      <c r="CJ182" s="73"/>
      <c r="CM182" s="73"/>
      <c r="CP182" s="73"/>
    </row>
    <row r="183" spans="10:94" s="43" customFormat="1" ht="15.75" customHeight="1">
      <c r="J183" s="73"/>
      <c r="M183" s="73"/>
      <c r="P183" s="73"/>
      <c r="S183" s="73"/>
      <c r="V183" s="73"/>
      <c r="AH183" s="73"/>
      <c r="AK183" s="73"/>
      <c r="AN183" s="73"/>
      <c r="AQ183" s="73"/>
      <c r="AT183" s="73"/>
      <c r="AW183" s="73"/>
      <c r="AZ183" s="73"/>
      <c r="BC183" s="73"/>
      <c r="BF183" s="73"/>
      <c r="BI183" s="73"/>
      <c r="BL183" s="73"/>
      <c r="BO183" s="73"/>
      <c r="BR183" s="73"/>
      <c r="BU183" s="73"/>
      <c r="BX183" s="73"/>
      <c r="CA183" s="73"/>
      <c r="CD183" s="73"/>
      <c r="CG183" s="73"/>
      <c r="CJ183" s="73"/>
      <c r="CM183" s="73"/>
      <c r="CP183" s="73"/>
    </row>
    <row r="184" spans="10:94" s="43" customFormat="1" ht="15.75" customHeight="1">
      <c r="J184" s="73"/>
      <c r="M184" s="73"/>
      <c r="P184" s="73"/>
      <c r="S184" s="73"/>
      <c r="V184" s="73"/>
      <c r="AH184" s="73"/>
      <c r="AK184" s="73"/>
      <c r="AN184" s="73"/>
      <c r="AQ184" s="73"/>
      <c r="AT184" s="73"/>
      <c r="AW184" s="73"/>
      <c r="AZ184" s="73"/>
      <c r="BC184" s="73"/>
      <c r="BF184" s="73"/>
      <c r="BI184" s="73"/>
      <c r="BL184" s="73"/>
      <c r="BO184" s="73"/>
      <c r="BR184" s="73"/>
      <c r="BU184" s="73"/>
      <c r="BX184" s="73"/>
      <c r="CA184" s="73"/>
      <c r="CD184" s="73"/>
      <c r="CG184" s="73"/>
      <c r="CJ184" s="73"/>
      <c r="CM184" s="73"/>
      <c r="CP184" s="73"/>
    </row>
    <row r="185" spans="10:94" s="43" customFormat="1" ht="15.75" customHeight="1">
      <c r="J185" s="73"/>
      <c r="M185" s="73"/>
      <c r="P185" s="73"/>
      <c r="S185" s="73"/>
      <c r="V185" s="73"/>
      <c r="AH185" s="73"/>
      <c r="AK185" s="73"/>
      <c r="AN185" s="73"/>
      <c r="AQ185" s="73"/>
      <c r="AT185" s="73"/>
      <c r="AW185" s="73"/>
      <c r="AZ185" s="73"/>
      <c r="BC185" s="73"/>
      <c r="BF185" s="73"/>
      <c r="BI185" s="73"/>
      <c r="BL185" s="73"/>
      <c r="BO185" s="73"/>
      <c r="BR185" s="73"/>
      <c r="BU185" s="73"/>
      <c r="BX185" s="73"/>
      <c r="CA185" s="73"/>
      <c r="CD185" s="73"/>
      <c r="CG185" s="73"/>
      <c r="CJ185" s="73"/>
      <c r="CM185" s="73"/>
      <c r="CP185" s="73"/>
    </row>
    <row r="186" spans="10:94" s="43" customFormat="1" ht="15.75" customHeight="1">
      <c r="J186" s="73"/>
      <c r="M186" s="73"/>
      <c r="P186" s="73"/>
      <c r="S186" s="73"/>
      <c r="V186" s="73"/>
      <c r="AH186" s="73"/>
      <c r="AK186" s="73"/>
      <c r="AN186" s="73"/>
      <c r="AQ186" s="73"/>
      <c r="AT186" s="73"/>
      <c r="AW186" s="73"/>
      <c r="AZ186" s="73"/>
      <c r="BC186" s="73"/>
      <c r="BF186" s="73"/>
      <c r="BI186" s="73"/>
      <c r="BL186" s="73"/>
      <c r="BO186" s="73"/>
      <c r="BR186" s="73"/>
      <c r="BU186" s="73"/>
      <c r="BX186" s="73"/>
      <c r="CA186" s="73"/>
      <c r="CD186" s="73"/>
      <c r="CG186" s="73"/>
      <c r="CJ186" s="73"/>
      <c r="CM186" s="73"/>
      <c r="CP186" s="73"/>
    </row>
    <row r="187" spans="10:94" s="43" customFormat="1" ht="15.75" customHeight="1">
      <c r="J187" s="73"/>
      <c r="M187" s="73"/>
      <c r="P187" s="73"/>
      <c r="S187" s="73"/>
      <c r="V187" s="73"/>
      <c r="AH187" s="73"/>
      <c r="AK187" s="73"/>
      <c r="AN187" s="73"/>
      <c r="AQ187" s="73"/>
      <c r="AT187" s="73"/>
      <c r="AW187" s="73"/>
      <c r="AZ187" s="73"/>
      <c r="BC187" s="73"/>
      <c r="BF187" s="73"/>
      <c r="BI187" s="73"/>
      <c r="BL187" s="73"/>
      <c r="BO187" s="73"/>
      <c r="BR187" s="73"/>
      <c r="BU187" s="73"/>
      <c r="BX187" s="73"/>
      <c r="CA187" s="73"/>
      <c r="CD187" s="73"/>
      <c r="CG187" s="73"/>
      <c r="CJ187" s="73"/>
      <c r="CM187" s="73"/>
      <c r="CP187" s="73"/>
    </row>
    <row r="188" spans="10:94" s="43" customFormat="1" ht="15.75" customHeight="1">
      <c r="J188" s="73"/>
      <c r="M188" s="73"/>
      <c r="P188" s="73"/>
      <c r="S188" s="73"/>
      <c r="V188" s="73"/>
      <c r="AH188" s="73"/>
      <c r="AK188" s="73"/>
      <c r="AN188" s="73"/>
      <c r="AQ188" s="73"/>
      <c r="AT188" s="73"/>
      <c r="AW188" s="73"/>
      <c r="AZ188" s="73"/>
      <c r="BC188" s="73"/>
      <c r="BF188" s="73"/>
      <c r="BI188" s="73"/>
      <c r="BL188" s="73"/>
      <c r="BO188" s="73"/>
      <c r="BR188" s="73"/>
      <c r="BU188" s="73"/>
      <c r="BX188" s="73"/>
      <c r="CA188" s="73"/>
      <c r="CD188" s="73"/>
      <c r="CG188" s="73"/>
      <c r="CJ188" s="73"/>
      <c r="CM188" s="73"/>
      <c r="CP188" s="73"/>
    </row>
    <row r="189" spans="10:94" s="43" customFormat="1" ht="15.75" customHeight="1">
      <c r="J189" s="73"/>
      <c r="M189" s="73"/>
      <c r="P189" s="73"/>
      <c r="S189" s="73"/>
      <c r="V189" s="73"/>
      <c r="AH189" s="73"/>
      <c r="AK189" s="73"/>
      <c r="AN189" s="73"/>
      <c r="AQ189" s="73"/>
      <c r="AT189" s="73"/>
      <c r="AW189" s="73"/>
      <c r="AZ189" s="73"/>
      <c r="BC189" s="73"/>
      <c r="BF189" s="73"/>
      <c r="BI189" s="73"/>
      <c r="BL189" s="73"/>
      <c r="BO189" s="73"/>
      <c r="BR189" s="73"/>
      <c r="BU189" s="73"/>
      <c r="BX189" s="73"/>
      <c r="CA189" s="73"/>
      <c r="CD189" s="73"/>
      <c r="CG189" s="73"/>
      <c r="CJ189" s="73"/>
      <c r="CM189" s="73"/>
      <c r="CP189" s="73"/>
    </row>
    <row r="190" spans="10:94" s="43" customFormat="1" ht="15.75" customHeight="1">
      <c r="J190" s="73"/>
      <c r="M190" s="73"/>
      <c r="P190" s="73"/>
      <c r="S190" s="73"/>
      <c r="V190" s="73"/>
      <c r="AH190" s="73"/>
      <c r="AK190" s="73"/>
      <c r="AN190" s="73"/>
      <c r="AQ190" s="73"/>
      <c r="AT190" s="73"/>
      <c r="AW190" s="73"/>
      <c r="AZ190" s="73"/>
      <c r="BC190" s="73"/>
      <c r="BF190" s="73"/>
      <c r="BI190" s="73"/>
      <c r="BL190" s="73"/>
      <c r="BO190" s="73"/>
      <c r="BR190" s="73"/>
      <c r="BU190" s="73"/>
      <c r="BX190" s="73"/>
      <c r="CA190" s="73"/>
      <c r="CD190" s="73"/>
      <c r="CG190" s="73"/>
      <c r="CJ190" s="73"/>
      <c r="CM190" s="73"/>
      <c r="CP190" s="73"/>
    </row>
    <row r="191" spans="10:94" s="43" customFormat="1" ht="15.75" customHeight="1">
      <c r="J191" s="73"/>
      <c r="M191" s="73"/>
      <c r="P191" s="73"/>
      <c r="S191" s="73"/>
      <c r="V191" s="73"/>
      <c r="AH191" s="73"/>
      <c r="AK191" s="73"/>
      <c r="AN191" s="73"/>
      <c r="AQ191" s="73"/>
      <c r="AT191" s="73"/>
      <c r="AW191" s="73"/>
      <c r="AZ191" s="73"/>
      <c r="BC191" s="73"/>
      <c r="BF191" s="73"/>
      <c r="BI191" s="73"/>
      <c r="BL191" s="73"/>
      <c r="BO191" s="73"/>
      <c r="BR191" s="73"/>
      <c r="BU191" s="73"/>
      <c r="BX191" s="73"/>
      <c r="CA191" s="73"/>
      <c r="CD191" s="73"/>
      <c r="CG191" s="73"/>
      <c r="CJ191" s="73"/>
      <c r="CM191" s="73"/>
      <c r="CP191" s="73"/>
    </row>
    <row r="192" spans="10:94" s="43" customFormat="1" ht="15.75" customHeight="1">
      <c r="J192" s="73"/>
      <c r="M192" s="73"/>
      <c r="P192" s="73"/>
      <c r="S192" s="73"/>
      <c r="V192" s="73"/>
      <c r="AH192" s="73"/>
      <c r="AK192" s="73"/>
      <c r="AN192" s="73"/>
      <c r="AQ192" s="73"/>
      <c r="AT192" s="73"/>
      <c r="AW192" s="73"/>
      <c r="AZ192" s="73"/>
      <c r="BC192" s="73"/>
      <c r="BF192" s="73"/>
      <c r="BI192" s="73"/>
      <c r="BL192" s="73"/>
      <c r="BO192" s="73"/>
      <c r="BR192" s="73"/>
      <c r="BU192" s="73"/>
      <c r="BX192" s="73"/>
      <c r="CA192" s="73"/>
      <c r="CD192" s="73"/>
      <c r="CG192" s="73"/>
      <c r="CJ192" s="73"/>
      <c r="CM192" s="73"/>
      <c r="CP192" s="73"/>
    </row>
    <row r="193" spans="10:94" s="43" customFormat="1" ht="15.75" customHeight="1">
      <c r="J193" s="73"/>
      <c r="M193" s="73"/>
      <c r="P193" s="73"/>
      <c r="S193" s="73"/>
      <c r="V193" s="73"/>
      <c r="AH193" s="73"/>
      <c r="AK193" s="73"/>
      <c r="AN193" s="73"/>
      <c r="AQ193" s="73"/>
      <c r="AT193" s="73"/>
      <c r="AW193" s="73"/>
      <c r="AZ193" s="73"/>
      <c r="BC193" s="73"/>
      <c r="BF193" s="73"/>
      <c r="BI193" s="73"/>
      <c r="BL193" s="73"/>
      <c r="BO193" s="73"/>
      <c r="BR193" s="73"/>
      <c r="BU193" s="73"/>
      <c r="BX193" s="73"/>
      <c r="CA193" s="73"/>
      <c r="CD193" s="73"/>
      <c r="CG193" s="73"/>
      <c r="CJ193" s="73"/>
      <c r="CM193" s="73"/>
      <c r="CP193" s="73"/>
    </row>
    <row r="194" spans="10:94" s="43" customFormat="1" ht="15.75" customHeight="1">
      <c r="J194" s="73"/>
      <c r="M194" s="73"/>
      <c r="P194" s="73"/>
      <c r="S194" s="73"/>
      <c r="V194" s="73"/>
      <c r="AH194" s="73"/>
      <c r="AK194" s="73"/>
      <c r="AN194" s="73"/>
      <c r="AQ194" s="73"/>
      <c r="AT194" s="73"/>
      <c r="AW194" s="73"/>
      <c r="AZ194" s="73"/>
      <c r="BC194" s="73"/>
      <c r="BF194" s="73"/>
      <c r="BI194" s="73"/>
      <c r="BL194" s="73"/>
      <c r="BO194" s="73"/>
      <c r="BR194" s="73"/>
      <c r="BU194" s="73"/>
      <c r="BX194" s="73"/>
      <c r="CA194" s="73"/>
      <c r="CD194" s="73"/>
      <c r="CG194" s="73"/>
      <c r="CJ194" s="73"/>
      <c r="CM194" s="73"/>
      <c r="CP194" s="73"/>
    </row>
    <row r="195" spans="10:94" s="43" customFormat="1" ht="15.75" customHeight="1">
      <c r="J195" s="73"/>
      <c r="M195" s="73"/>
      <c r="P195" s="73"/>
      <c r="S195" s="73"/>
      <c r="V195" s="73"/>
      <c r="AH195" s="73"/>
      <c r="AK195" s="73"/>
      <c r="AN195" s="73"/>
      <c r="AQ195" s="73"/>
      <c r="AT195" s="73"/>
      <c r="AW195" s="73"/>
      <c r="AZ195" s="73"/>
      <c r="BC195" s="73"/>
      <c r="BF195" s="73"/>
      <c r="BI195" s="73"/>
      <c r="BL195" s="73"/>
      <c r="BO195" s="73"/>
      <c r="BR195" s="73"/>
      <c r="BU195" s="73"/>
      <c r="BX195" s="73"/>
      <c r="CA195" s="73"/>
      <c r="CD195" s="73"/>
      <c r="CG195" s="73"/>
      <c r="CJ195" s="73"/>
      <c r="CM195" s="73"/>
      <c r="CP195" s="73"/>
    </row>
    <row r="196" spans="10:94" s="43" customFormat="1" ht="15.75" customHeight="1">
      <c r="J196" s="73"/>
      <c r="M196" s="73"/>
      <c r="P196" s="73"/>
      <c r="S196" s="73"/>
      <c r="V196" s="73"/>
      <c r="AH196" s="73"/>
      <c r="AK196" s="73"/>
      <c r="AN196" s="73"/>
      <c r="AQ196" s="73"/>
      <c r="AT196" s="73"/>
      <c r="AW196" s="73"/>
      <c r="AZ196" s="73"/>
      <c r="BC196" s="73"/>
      <c r="BF196" s="73"/>
      <c r="BI196" s="73"/>
      <c r="BL196" s="73"/>
      <c r="BO196" s="73"/>
      <c r="BR196" s="73"/>
      <c r="BU196" s="73"/>
      <c r="BX196" s="73"/>
      <c r="CA196" s="73"/>
      <c r="CD196" s="73"/>
      <c r="CG196" s="73"/>
      <c r="CJ196" s="73"/>
      <c r="CM196" s="73"/>
      <c r="CP196" s="73"/>
    </row>
    <row r="197" spans="10:94" s="43" customFormat="1" ht="15.75" customHeight="1">
      <c r="J197" s="73"/>
      <c r="M197" s="73"/>
      <c r="P197" s="73"/>
      <c r="S197" s="73"/>
      <c r="V197" s="73"/>
      <c r="AH197" s="73"/>
      <c r="AK197" s="73"/>
      <c r="AN197" s="73"/>
      <c r="AQ197" s="73"/>
      <c r="AT197" s="73"/>
      <c r="AW197" s="73"/>
      <c r="AZ197" s="73"/>
      <c r="BC197" s="73"/>
      <c r="BF197" s="73"/>
      <c r="BI197" s="73"/>
      <c r="BL197" s="73"/>
      <c r="BO197" s="73"/>
      <c r="BR197" s="73"/>
      <c r="BU197" s="73"/>
      <c r="BX197" s="73"/>
      <c r="CA197" s="73"/>
      <c r="CD197" s="73"/>
      <c r="CG197" s="73"/>
      <c r="CJ197" s="73"/>
      <c r="CM197" s="73"/>
      <c r="CP197" s="73"/>
    </row>
    <row r="198" spans="10:94" s="43" customFormat="1" ht="15.75" customHeight="1">
      <c r="J198" s="73"/>
      <c r="M198" s="73"/>
      <c r="P198" s="73"/>
      <c r="S198" s="73"/>
      <c r="V198" s="73"/>
      <c r="AH198" s="73"/>
      <c r="AK198" s="73"/>
      <c r="AN198" s="73"/>
      <c r="AQ198" s="73"/>
      <c r="AT198" s="73"/>
      <c r="AW198" s="73"/>
      <c r="AZ198" s="73"/>
      <c r="BC198" s="73"/>
      <c r="BF198" s="73"/>
      <c r="BI198" s="73"/>
      <c r="BL198" s="73"/>
      <c r="BO198" s="73"/>
      <c r="BR198" s="73"/>
      <c r="BU198" s="73"/>
      <c r="BX198" s="73"/>
      <c r="CA198" s="73"/>
      <c r="CD198" s="73"/>
      <c r="CG198" s="73"/>
      <c r="CJ198" s="73"/>
      <c r="CM198" s="73"/>
      <c r="CP198" s="73"/>
    </row>
    <row r="199" spans="10:94" s="43" customFormat="1" ht="15.75" customHeight="1">
      <c r="J199" s="73"/>
      <c r="M199" s="73"/>
      <c r="P199" s="73"/>
      <c r="S199" s="73"/>
      <c r="V199" s="73"/>
      <c r="AH199" s="73"/>
      <c r="AK199" s="73"/>
      <c r="AN199" s="73"/>
      <c r="AQ199" s="73"/>
      <c r="AT199" s="73"/>
      <c r="AW199" s="73"/>
      <c r="AZ199" s="73"/>
      <c r="BC199" s="73"/>
      <c r="BF199" s="73"/>
      <c r="BI199" s="73"/>
      <c r="BL199" s="73"/>
      <c r="BO199" s="73"/>
      <c r="BR199" s="73"/>
      <c r="BU199" s="73"/>
      <c r="BX199" s="73"/>
      <c r="CA199" s="73"/>
      <c r="CD199" s="73"/>
      <c r="CG199" s="73"/>
      <c r="CJ199" s="73"/>
      <c r="CM199" s="73"/>
      <c r="CP199" s="73"/>
    </row>
    <row r="200" spans="10:94" s="43" customFormat="1" ht="15.75" customHeight="1">
      <c r="J200" s="73"/>
      <c r="M200" s="73"/>
      <c r="P200" s="73"/>
      <c r="S200" s="73"/>
      <c r="V200" s="73"/>
      <c r="AH200" s="73"/>
      <c r="AK200" s="73"/>
      <c r="AN200" s="73"/>
      <c r="AQ200" s="73"/>
      <c r="AT200" s="73"/>
      <c r="AW200" s="73"/>
      <c r="AZ200" s="73"/>
      <c r="BC200" s="73"/>
      <c r="BF200" s="73"/>
      <c r="BI200" s="73"/>
      <c r="BL200" s="73"/>
      <c r="BO200" s="73"/>
      <c r="BR200" s="73"/>
      <c r="BU200" s="73"/>
      <c r="BX200" s="73"/>
      <c r="CA200" s="73"/>
      <c r="CD200" s="73"/>
      <c r="CG200" s="73"/>
      <c r="CJ200" s="73"/>
      <c r="CM200" s="73"/>
      <c r="CP200" s="73"/>
    </row>
    <row r="201" spans="10:94" s="43" customFormat="1" ht="15.75" customHeight="1">
      <c r="J201" s="73"/>
      <c r="M201" s="73"/>
      <c r="P201" s="73"/>
      <c r="S201" s="73"/>
      <c r="V201" s="73"/>
      <c r="AH201" s="73"/>
      <c r="AK201" s="73"/>
      <c r="AN201" s="73"/>
      <c r="AQ201" s="73"/>
      <c r="AT201" s="73"/>
      <c r="AW201" s="73"/>
      <c r="AZ201" s="73"/>
      <c r="BC201" s="73"/>
      <c r="BF201" s="73"/>
      <c r="BI201" s="73"/>
      <c r="BL201" s="73"/>
      <c r="BO201" s="73"/>
      <c r="BR201" s="73"/>
      <c r="BU201" s="73"/>
      <c r="BX201" s="73"/>
      <c r="CA201" s="73"/>
      <c r="CD201" s="73"/>
      <c r="CG201" s="73"/>
      <c r="CJ201" s="73"/>
      <c r="CM201" s="73"/>
      <c r="CP201" s="73"/>
    </row>
    <row r="202" spans="10:94" s="43" customFormat="1" ht="15.75" customHeight="1">
      <c r="J202" s="73"/>
      <c r="M202" s="73"/>
      <c r="P202" s="73"/>
      <c r="S202" s="73"/>
      <c r="V202" s="73"/>
      <c r="AH202" s="73"/>
      <c r="AK202" s="73"/>
      <c r="AN202" s="73"/>
      <c r="AQ202" s="73"/>
      <c r="AT202" s="73"/>
      <c r="AW202" s="73"/>
      <c r="AZ202" s="73"/>
      <c r="BC202" s="73"/>
      <c r="BF202" s="73"/>
      <c r="BI202" s="73"/>
      <c r="BL202" s="73"/>
      <c r="BO202" s="73"/>
      <c r="BR202" s="73"/>
      <c r="BU202" s="73"/>
      <c r="BX202" s="73"/>
      <c r="CA202" s="73"/>
      <c r="CD202" s="73"/>
      <c r="CG202" s="73"/>
      <c r="CJ202" s="73"/>
      <c r="CM202" s="73"/>
      <c r="CP202" s="73"/>
    </row>
    <row r="203" spans="10:94" s="43" customFormat="1" ht="15.75" customHeight="1">
      <c r="J203" s="73"/>
      <c r="M203" s="73"/>
      <c r="P203" s="73"/>
      <c r="S203" s="73"/>
      <c r="V203" s="73"/>
      <c r="AH203" s="73"/>
      <c r="AK203" s="73"/>
      <c r="AN203" s="73"/>
      <c r="AQ203" s="73"/>
      <c r="AT203" s="73"/>
      <c r="AW203" s="73"/>
      <c r="AZ203" s="73"/>
      <c r="BC203" s="73"/>
      <c r="BF203" s="73"/>
      <c r="BI203" s="73"/>
      <c r="BL203" s="73"/>
      <c r="BO203" s="73"/>
      <c r="BR203" s="73"/>
      <c r="BU203" s="73"/>
      <c r="BX203" s="73"/>
      <c r="CA203" s="73"/>
      <c r="CD203" s="73"/>
      <c r="CG203" s="73"/>
      <c r="CJ203" s="73"/>
      <c r="CM203" s="73"/>
      <c r="CP203" s="73"/>
    </row>
    <row r="204" spans="10:94" s="43" customFormat="1" ht="15.75" customHeight="1">
      <c r="J204" s="73"/>
      <c r="M204" s="73"/>
      <c r="P204" s="73"/>
      <c r="S204" s="73"/>
      <c r="V204" s="73"/>
      <c r="AH204" s="73"/>
      <c r="AK204" s="73"/>
      <c r="AN204" s="73"/>
      <c r="AQ204" s="73"/>
      <c r="AT204" s="73"/>
      <c r="AW204" s="73"/>
      <c r="AZ204" s="73"/>
      <c r="BC204" s="73"/>
      <c r="BF204" s="73"/>
      <c r="BI204" s="73"/>
      <c r="BL204" s="73"/>
      <c r="BO204" s="73"/>
      <c r="BR204" s="73"/>
      <c r="BU204" s="73"/>
      <c r="BX204" s="73"/>
      <c r="CA204" s="73"/>
      <c r="CD204" s="73"/>
      <c r="CG204" s="73"/>
      <c r="CJ204" s="73"/>
      <c r="CM204" s="73"/>
      <c r="CP204" s="73"/>
    </row>
    <row r="205" spans="10:94" s="43" customFormat="1" ht="15.75" customHeight="1">
      <c r="J205" s="73"/>
      <c r="M205" s="73"/>
      <c r="P205" s="73"/>
      <c r="S205" s="73"/>
      <c r="V205" s="73"/>
      <c r="AH205" s="73"/>
      <c r="AK205" s="73"/>
      <c r="AN205" s="73"/>
      <c r="AQ205" s="73"/>
      <c r="AT205" s="73"/>
      <c r="AW205" s="73"/>
      <c r="AZ205" s="73"/>
      <c r="BC205" s="73"/>
      <c r="BF205" s="73"/>
      <c r="BI205" s="73"/>
      <c r="BL205" s="73"/>
      <c r="BO205" s="73"/>
      <c r="BR205" s="73"/>
      <c r="BU205" s="73"/>
      <c r="BX205" s="73"/>
      <c r="CA205" s="73"/>
      <c r="CD205" s="73"/>
      <c r="CG205" s="73"/>
      <c r="CJ205" s="73"/>
      <c r="CM205" s="73"/>
      <c r="CP205" s="73"/>
    </row>
    <row r="206" spans="10:94" s="43" customFormat="1" ht="15.75" customHeight="1">
      <c r="J206" s="73"/>
      <c r="M206" s="73"/>
      <c r="P206" s="73"/>
      <c r="S206" s="73"/>
      <c r="V206" s="73"/>
      <c r="AH206" s="73"/>
      <c r="AK206" s="73"/>
      <c r="AN206" s="73"/>
      <c r="AQ206" s="73"/>
      <c r="AT206" s="73"/>
      <c r="AW206" s="73"/>
      <c r="AZ206" s="73"/>
      <c r="BC206" s="73"/>
      <c r="BF206" s="73"/>
      <c r="BI206" s="73"/>
      <c r="BL206" s="73"/>
      <c r="BO206" s="73"/>
      <c r="BR206" s="73"/>
      <c r="BU206" s="73"/>
      <c r="BX206" s="73"/>
      <c r="CA206" s="73"/>
      <c r="CD206" s="73"/>
      <c r="CG206" s="73"/>
      <c r="CJ206" s="73"/>
      <c r="CM206" s="73"/>
      <c r="CP206" s="73"/>
    </row>
    <row r="207" spans="10:94" s="43" customFormat="1" ht="15.75" customHeight="1">
      <c r="J207" s="73"/>
      <c r="M207" s="73"/>
      <c r="P207" s="73"/>
      <c r="S207" s="73"/>
      <c r="V207" s="73"/>
      <c r="AH207" s="73"/>
      <c r="AK207" s="73"/>
      <c r="AN207" s="73"/>
      <c r="AQ207" s="73"/>
      <c r="AT207" s="73"/>
      <c r="AW207" s="73"/>
      <c r="AZ207" s="73"/>
      <c r="BC207" s="73"/>
      <c r="BF207" s="73"/>
      <c r="BI207" s="73"/>
      <c r="BL207" s="73"/>
      <c r="BO207" s="73"/>
      <c r="BR207" s="73"/>
      <c r="BU207" s="73"/>
      <c r="BX207" s="73"/>
      <c r="CA207" s="73"/>
      <c r="CD207" s="73"/>
      <c r="CG207" s="73"/>
      <c r="CJ207" s="73"/>
      <c r="CM207" s="73"/>
      <c r="CP207" s="73"/>
    </row>
    <row r="208" spans="10:94" s="43" customFormat="1" ht="15.75" customHeight="1">
      <c r="J208" s="73"/>
      <c r="M208" s="73"/>
      <c r="P208" s="73"/>
      <c r="S208" s="73"/>
      <c r="V208" s="73"/>
      <c r="AH208" s="73"/>
      <c r="AK208" s="73"/>
      <c r="AN208" s="73"/>
      <c r="AQ208" s="73"/>
      <c r="AT208" s="73"/>
      <c r="AW208" s="73"/>
      <c r="AZ208" s="73"/>
      <c r="BC208" s="73"/>
      <c r="BF208" s="73"/>
      <c r="BI208" s="73"/>
      <c r="BL208" s="73"/>
      <c r="BO208" s="73"/>
      <c r="BR208" s="73"/>
      <c r="BU208" s="73"/>
      <c r="BX208" s="73"/>
      <c r="CA208" s="73"/>
      <c r="CD208" s="73"/>
      <c r="CG208" s="73"/>
      <c r="CJ208" s="73"/>
      <c r="CM208" s="73"/>
      <c r="CP208" s="73"/>
    </row>
    <row r="209" spans="10:94" s="43" customFormat="1" ht="15.75" customHeight="1">
      <c r="J209" s="73"/>
      <c r="M209" s="73"/>
      <c r="P209" s="73"/>
      <c r="S209" s="73"/>
      <c r="V209" s="73"/>
      <c r="AH209" s="73"/>
      <c r="AK209" s="73"/>
      <c r="AN209" s="73"/>
      <c r="AQ209" s="73"/>
      <c r="AT209" s="73"/>
      <c r="AW209" s="73"/>
      <c r="AZ209" s="73"/>
      <c r="BC209" s="73"/>
      <c r="BF209" s="73"/>
      <c r="BI209" s="73"/>
      <c r="BL209" s="73"/>
      <c r="BO209" s="73"/>
      <c r="BR209" s="73"/>
      <c r="BU209" s="73"/>
      <c r="BX209" s="73"/>
      <c r="CA209" s="73"/>
      <c r="CD209" s="73"/>
      <c r="CG209" s="73"/>
      <c r="CJ209" s="73"/>
      <c r="CM209" s="73"/>
      <c r="CP209" s="73"/>
    </row>
    <row r="210" spans="10:94" s="43" customFormat="1" ht="15.75" customHeight="1">
      <c r="J210" s="73"/>
      <c r="M210" s="73"/>
      <c r="P210" s="73"/>
      <c r="S210" s="73"/>
      <c r="V210" s="73"/>
      <c r="AH210" s="73"/>
      <c r="AK210" s="73"/>
      <c r="AN210" s="73"/>
      <c r="AQ210" s="73"/>
      <c r="AT210" s="73"/>
      <c r="AW210" s="73"/>
      <c r="AZ210" s="73"/>
      <c r="BC210" s="73"/>
      <c r="BF210" s="73"/>
      <c r="BI210" s="73"/>
      <c r="BL210" s="73"/>
      <c r="BO210" s="73"/>
      <c r="BR210" s="73"/>
      <c r="BU210" s="73"/>
      <c r="BX210" s="73"/>
      <c r="CA210" s="73"/>
      <c r="CD210" s="73"/>
      <c r="CG210" s="73"/>
      <c r="CJ210" s="73"/>
      <c r="CM210" s="73"/>
      <c r="CP210" s="73"/>
    </row>
    <row r="211" spans="10:94" s="43" customFormat="1" ht="15.75" customHeight="1">
      <c r="J211" s="73"/>
      <c r="M211" s="73"/>
      <c r="P211" s="73"/>
      <c r="S211" s="73"/>
      <c r="V211" s="73"/>
      <c r="AH211" s="73"/>
      <c r="AK211" s="73"/>
      <c r="AN211" s="73"/>
      <c r="AQ211" s="73"/>
      <c r="AT211" s="73"/>
      <c r="AW211" s="73"/>
      <c r="AZ211" s="73"/>
      <c r="BC211" s="73"/>
      <c r="BF211" s="73"/>
      <c r="BI211" s="73"/>
      <c r="BL211" s="73"/>
      <c r="BO211" s="73"/>
      <c r="BR211" s="73"/>
      <c r="BU211" s="73"/>
      <c r="BX211" s="73"/>
      <c r="CA211" s="73"/>
      <c r="CD211" s="73"/>
      <c r="CG211" s="73"/>
      <c r="CJ211" s="73"/>
      <c r="CM211" s="73"/>
      <c r="CP211" s="73"/>
    </row>
    <row r="212" spans="10:94" s="43" customFormat="1" ht="15.75" customHeight="1">
      <c r="J212" s="73"/>
      <c r="M212" s="73"/>
      <c r="P212" s="73"/>
      <c r="S212" s="73"/>
      <c r="V212" s="73"/>
      <c r="AH212" s="73"/>
      <c r="AK212" s="73"/>
      <c r="AN212" s="73"/>
      <c r="AQ212" s="73"/>
      <c r="AT212" s="73"/>
      <c r="AW212" s="73"/>
      <c r="AZ212" s="73"/>
      <c r="BC212" s="73"/>
      <c r="BF212" s="73"/>
      <c r="BI212" s="73"/>
      <c r="BL212" s="73"/>
      <c r="BO212" s="73"/>
      <c r="BR212" s="73"/>
      <c r="BU212" s="73"/>
      <c r="BX212" s="73"/>
      <c r="CA212" s="73"/>
      <c r="CD212" s="73"/>
      <c r="CG212" s="73"/>
      <c r="CJ212" s="73"/>
      <c r="CM212" s="73"/>
      <c r="CP212" s="73"/>
    </row>
    <row r="213" spans="10:94" s="43" customFormat="1" ht="15.75" customHeight="1">
      <c r="J213" s="73"/>
      <c r="M213" s="73"/>
      <c r="P213" s="73"/>
      <c r="S213" s="73"/>
      <c r="V213" s="73"/>
      <c r="AH213" s="73"/>
      <c r="AK213" s="73"/>
      <c r="AN213" s="73"/>
      <c r="AQ213" s="73"/>
      <c r="AT213" s="73"/>
      <c r="AW213" s="73"/>
      <c r="AZ213" s="73"/>
      <c r="BC213" s="73"/>
      <c r="BF213" s="73"/>
      <c r="BI213" s="73"/>
      <c r="BL213" s="73"/>
      <c r="BO213" s="73"/>
      <c r="BR213" s="73"/>
      <c r="BU213" s="73"/>
      <c r="BX213" s="73"/>
      <c r="CA213" s="73"/>
      <c r="CD213" s="73"/>
      <c r="CG213" s="73"/>
      <c r="CJ213" s="73"/>
      <c r="CM213" s="73"/>
      <c r="CP213" s="73"/>
    </row>
    <row r="214" spans="10:94" s="43" customFormat="1" ht="15.75" customHeight="1">
      <c r="J214" s="73"/>
      <c r="M214" s="73"/>
      <c r="P214" s="73"/>
      <c r="S214" s="73"/>
      <c r="V214" s="73"/>
      <c r="AH214" s="73"/>
      <c r="AK214" s="73"/>
      <c r="AN214" s="73"/>
      <c r="AQ214" s="73"/>
      <c r="AT214" s="73"/>
      <c r="AW214" s="73"/>
      <c r="AZ214" s="73"/>
      <c r="BC214" s="73"/>
      <c r="BF214" s="73"/>
      <c r="BI214" s="73"/>
      <c r="BL214" s="73"/>
      <c r="BO214" s="73"/>
      <c r="BR214" s="73"/>
      <c r="BU214" s="73"/>
      <c r="BX214" s="73"/>
      <c r="CA214" s="73"/>
      <c r="CD214" s="73"/>
      <c r="CG214" s="73"/>
      <c r="CJ214" s="73"/>
      <c r="CM214" s="73"/>
      <c r="CP214" s="73"/>
    </row>
    <row r="215" spans="10:94" s="43" customFormat="1" ht="15.75" customHeight="1">
      <c r="J215" s="73"/>
      <c r="M215" s="73"/>
      <c r="P215" s="73"/>
      <c r="S215" s="73"/>
      <c r="V215" s="73"/>
      <c r="AH215" s="73"/>
      <c r="AK215" s="73"/>
      <c r="AN215" s="73"/>
      <c r="AQ215" s="73"/>
      <c r="AT215" s="73"/>
      <c r="AW215" s="73"/>
      <c r="AZ215" s="73"/>
      <c r="BC215" s="73"/>
      <c r="BF215" s="73"/>
      <c r="BI215" s="73"/>
      <c r="BL215" s="73"/>
      <c r="BO215" s="73"/>
      <c r="BR215" s="73"/>
      <c r="BU215" s="73"/>
      <c r="BX215" s="73"/>
      <c r="CA215" s="73"/>
      <c r="CD215" s="73"/>
      <c r="CG215" s="73"/>
      <c r="CJ215" s="73"/>
      <c r="CM215" s="73"/>
      <c r="CP215" s="73"/>
    </row>
    <row r="216" spans="10:94" s="43" customFormat="1" ht="15.75" customHeight="1">
      <c r="J216" s="73"/>
      <c r="M216" s="73"/>
      <c r="P216" s="73"/>
      <c r="S216" s="73"/>
      <c r="V216" s="73"/>
      <c r="AH216" s="73"/>
      <c r="AK216" s="73"/>
      <c r="AN216" s="73"/>
      <c r="AQ216" s="73"/>
      <c r="AT216" s="73"/>
      <c r="AW216" s="73"/>
      <c r="AZ216" s="73"/>
      <c r="BC216" s="73"/>
      <c r="BF216" s="73"/>
      <c r="BI216" s="73"/>
      <c r="BL216" s="73"/>
      <c r="BO216" s="73"/>
      <c r="BR216" s="73"/>
      <c r="BU216" s="73"/>
      <c r="BX216" s="73"/>
      <c r="CA216" s="73"/>
      <c r="CD216" s="73"/>
      <c r="CG216" s="73"/>
      <c r="CJ216" s="73"/>
      <c r="CM216" s="73"/>
      <c r="CP216" s="73"/>
    </row>
    <row r="217" spans="10:94" s="43" customFormat="1" ht="15.75" customHeight="1">
      <c r="J217" s="73"/>
      <c r="M217" s="73"/>
      <c r="P217" s="73"/>
      <c r="S217" s="73"/>
      <c r="V217" s="73"/>
      <c r="AH217" s="73"/>
      <c r="AK217" s="73"/>
      <c r="AN217" s="73"/>
      <c r="AQ217" s="73"/>
      <c r="AT217" s="73"/>
      <c r="AW217" s="73"/>
      <c r="AZ217" s="73"/>
      <c r="BC217" s="73"/>
      <c r="BF217" s="73"/>
      <c r="BI217" s="73"/>
      <c r="BL217" s="73"/>
      <c r="BO217" s="73"/>
      <c r="BR217" s="73"/>
      <c r="BU217" s="73"/>
      <c r="BX217" s="73"/>
      <c r="CA217" s="73"/>
      <c r="CD217" s="73"/>
      <c r="CG217" s="73"/>
      <c r="CJ217" s="73"/>
      <c r="CM217" s="73"/>
      <c r="CP217" s="73"/>
    </row>
    <row r="218" spans="10:94" s="43" customFormat="1" ht="15.75" customHeight="1">
      <c r="J218" s="73"/>
      <c r="M218" s="73"/>
      <c r="P218" s="73"/>
      <c r="S218" s="73"/>
      <c r="V218" s="73"/>
      <c r="AH218" s="73"/>
      <c r="AK218" s="73"/>
      <c r="AN218" s="73"/>
      <c r="AQ218" s="73"/>
      <c r="AT218" s="73"/>
      <c r="AW218" s="73"/>
      <c r="AZ218" s="73"/>
      <c r="BC218" s="73"/>
      <c r="BF218" s="73"/>
      <c r="BI218" s="73"/>
      <c r="BL218" s="73"/>
      <c r="BO218" s="73"/>
      <c r="BR218" s="73"/>
      <c r="BU218" s="73"/>
      <c r="BX218" s="73"/>
      <c r="CA218" s="73"/>
      <c r="CD218" s="73"/>
      <c r="CG218" s="73"/>
      <c r="CJ218" s="73"/>
      <c r="CM218" s="73"/>
      <c r="CP218" s="73"/>
    </row>
    <row r="219" spans="10:94" s="43" customFormat="1" ht="15.75" customHeight="1">
      <c r="J219" s="73"/>
      <c r="M219" s="73"/>
      <c r="P219" s="73"/>
      <c r="S219" s="73"/>
      <c r="V219" s="73"/>
      <c r="AH219" s="73"/>
      <c r="AK219" s="73"/>
      <c r="AN219" s="73"/>
      <c r="AQ219" s="73"/>
      <c r="AT219" s="73"/>
      <c r="AW219" s="73"/>
      <c r="AZ219" s="73"/>
      <c r="BC219" s="73"/>
      <c r="BF219" s="73"/>
      <c r="BI219" s="73"/>
      <c r="BL219" s="73"/>
      <c r="BO219" s="73"/>
      <c r="BR219" s="73"/>
      <c r="BU219" s="73"/>
      <c r="BX219" s="73"/>
      <c r="CA219" s="73"/>
      <c r="CD219" s="73"/>
      <c r="CG219" s="73"/>
      <c r="CJ219" s="73"/>
      <c r="CM219" s="73"/>
      <c r="CP219" s="73"/>
    </row>
    <row r="220" spans="10:94" s="43" customFormat="1" ht="15.75" customHeight="1">
      <c r="J220" s="73"/>
      <c r="M220" s="73"/>
      <c r="P220" s="73"/>
      <c r="S220" s="73"/>
      <c r="V220" s="73"/>
      <c r="AH220" s="73"/>
      <c r="AK220" s="73"/>
      <c r="AN220" s="73"/>
      <c r="AQ220" s="73"/>
      <c r="AT220" s="73"/>
      <c r="AW220" s="73"/>
      <c r="AZ220" s="73"/>
      <c r="BC220" s="73"/>
      <c r="BF220" s="73"/>
      <c r="BI220" s="73"/>
      <c r="BL220" s="73"/>
      <c r="BO220" s="73"/>
      <c r="BR220" s="73"/>
      <c r="BU220" s="73"/>
      <c r="BX220" s="73"/>
      <c r="CA220" s="73"/>
      <c r="CD220" s="73"/>
      <c r="CG220" s="73"/>
      <c r="CJ220" s="73"/>
      <c r="CM220" s="73"/>
      <c r="CP220" s="73"/>
    </row>
    <row r="221" spans="10:94" s="43" customFormat="1" ht="15.75" customHeight="1">
      <c r="J221" s="73"/>
      <c r="M221" s="73"/>
      <c r="P221" s="73"/>
      <c r="S221" s="73"/>
      <c r="V221" s="73"/>
      <c r="AH221" s="73"/>
      <c r="AK221" s="73"/>
      <c r="AN221" s="73"/>
      <c r="AQ221" s="73"/>
      <c r="AT221" s="73"/>
      <c r="AW221" s="73"/>
      <c r="AZ221" s="73"/>
      <c r="BC221" s="73"/>
      <c r="BF221" s="73"/>
      <c r="BI221" s="73"/>
      <c r="BL221" s="73"/>
      <c r="BO221" s="73"/>
      <c r="BR221" s="73"/>
      <c r="BU221" s="73"/>
      <c r="BX221" s="73"/>
      <c r="CA221" s="73"/>
      <c r="CD221" s="73"/>
      <c r="CG221" s="73"/>
      <c r="CJ221" s="73"/>
      <c r="CM221" s="73"/>
      <c r="CP221" s="73"/>
    </row>
    <row r="222" spans="10:94" s="43" customFormat="1" ht="15.75" customHeight="1">
      <c r="J222" s="73"/>
      <c r="M222" s="73"/>
      <c r="P222" s="73"/>
      <c r="S222" s="73"/>
      <c r="V222" s="73"/>
      <c r="AH222" s="73"/>
      <c r="AK222" s="73"/>
      <c r="AN222" s="73"/>
      <c r="AQ222" s="73"/>
      <c r="AT222" s="73"/>
      <c r="AW222" s="73"/>
      <c r="AZ222" s="73"/>
      <c r="BC222" s="73"/>
      <c r="BF222" s="73"/>
      <c r="BI222" s="73"/>
      <c r="BL222" s="73"/>
      <c r="BO222" s="73"/>
      <c r="BR222" s="73"/>
      <c r="BU222" s="73"/>
      <c r="BX222" s="73"/>
      <c r="CA222" s="73"/>
      <c r="CD222" s="73"/>
      <c r="CG222" s="73"/>
      <c r="CJ222" s="73"/>
      <c r="CM222" s="73"/>
      <c r="CP222" s="73"/>
    </row>
    <row r="223" spans="10:94" s="43" customFormat="1" ht="15.75" customHeight="1">
      <c r="J223" s="73"/>
      <c r="M223" s="73"/>
      <c r="P223" s="73"/>
      <c r="S223" s="73"/>
      <c r="V223" s="73"/>
      <c r="AH223" s="73"/>
      <c r="AK223" s="73"/>
      <c r="AN223" s="73"/>
      <c r="AQ223" s="73"/>
      <c r="AT223" s="73"/>
      <c r="AW223" s="73"/>
      <c r="AZ223" s="73"/>
      <c r="BC223" s="73"/>
      <c r="BF223" s="73"/>
      <c r="BI223" s="73"/>
      <c r="BL223" s="73"/>
      <c r="BO223" s="73"/>
      <c r="BR223" s="73"/>
      <c r="BU223" s="73"/>
      <c r="BX223" s="73"/>
      <c r="CA223" s="73"/>
      <c r="CD223" s="73"/>
      <c r="CG223" s="73"/>
      <c r="CJ223" s="73"/>
      <c r="CM223" s="73"/>
      <c r="CP223" s="73"/>
    </row>
    <row r="224" spans="10:94" s="43" customFormat="1" ht="15.75" customHeight="1">
      <c r="J224" s="73"/>
      <c r="M224" s="73"/>
      <c r="P224" s="73"/>
      <c r="S224" s="73"/>
      <c r="V224" s="73"/>
      <c r="AH224" s="73"/>
      <c r="AK224" s="73"/>
      <c r="AN224" s="73"/>
      <c r="AQ224" s="73"/>
      <c r="AT224" s="73"/>
      <c r="AW224" s="73"/>
      <c r="AZ224" s="73"/>
      <c r="BC224" s="73"/>
      <c r="BF224" s="73"/>
      <c r="BI224" s="73"/>
      <c r="BL224" s="73"/>
      <c r="BO224" s="73"/>
      <c r="BR224" s="73"/>
      <c r="BU224" s="73"/>
      <c r="BX224" s="73"/>
      <c r="CA224" s="73"/>
      <c r="CD224" s="73"/>
      <c r="CG224" s="73"/>
      <c r="CJ224" s="73"/>
      <c r="CM224" s="73"/>
      <c r="CP224" s="73"/>
    </row>
    <row r="225" spans="10:94" s="43" customFormat="1" ht="15.75" customHeight="1">
      <c r="J225" s="73"/>
      <c r="M225" s="73"/>
      <c r="P225" s="73"/>
      <c r="S225" s="73"/>
      <c r="V225" s="73"/>
      <c r="AH225" s="73"/>
      <c r="AK225" s="73"/>
      <c r="AN225" s="73"/>
      <c r="AQ225" s="73"/>
      <c r="AT225" s="73"/>
      <c r="AW225" s="73"/>
      <c r="AZ225" s="73"/>
      <c r="BC225" s="73"/>
      <c r="BF225" s="73"/>
      <c r="BI225" s="73"/>
      <c r="BL225" s="73"/>
      <c r="BO225" s="73"/>
      <c r="BR225" s="73"/>
      <c r="BU225" s="73"/>
      <c r="BX225" s="73"/>
      <c r="CA225" s="73"/>
      <c r="CD225" s="73"/>
      <c r="CG225" s="73"/>
      <c r="CJ225" s="73"/>
      <c r="CM225" s="73"/>
      <c r="CP225" s="73"/>
    </row>
    <row r="226" spans="10:94" s="43" customFormat="1" ht="15.75" customHeight="1">
      <c r="J226" s="73"/>
      <c r="M226" s="73"/>
      <c r="P226" s="73"/>
      <c r="S226" s="73"/>
      <c r="V226" s="73"/>
      <c r="AH226" s="73"/>
      <c r="AK226" s="73"/>
      <c r="AN226" s="73"/>
      <c r="AQ226" s="73"/>
      <c r="AT226" s="73"/>
      <c r="AW226" s="73"/>
      <c r="AZ226" s="73"/>
      <c r="BC226" s="73"/>
      <c r="BF226" s="73"/>
      <c r="BI226" s="73"/>
      <c r="BL226" s="73"/>
      <c r="BO226" s="73"/>
      <c r="BR226" s="73"/>
      <c r="BU226" s="73"/>
      <c r="BX226" s="73"/>
      <c r="CA226" s="73"/>
      <c r="CD226" s="73"/>
      <c r="CG226" s="73"/>
      <c r="CJ226" s="73"/>
      <c r="CM226" s="73"/>
      <c r="CP226" s="73"/>
    </row>
    <row r="227" spans="10:94" s="43" customFormat="1" ht="15.75" customHeight="1">
      <c r="J227" s="73"/>
      <c r="M227" s="73"/>
      <c r="P227" s="73"/>
      <c r="S227" s="73"/>
      <c r="V227" s="73"/>
      <c r="AH227" s="73"/>
      <c r="AK227" s="73"/>
      <c r="AN227" s="73"/>
      <c r="AQ227" s="73"/>
      <c r="AT227" s="73"/>
      <c r="AW227" s="73"/>
      <c r="AZ227" s="73"/>
      <c r="BC227" s="73"/>
      <c r="BF227" s="73"/>
      <c r="BI227" s="73"/>
      <c r="BL227" s="73"/>
      <c r="BO227" s="73"/>
      <c r="BR227" s="73"/>
      <c r="BU227" s="73"/>
      <c r="BX227" s="73"/>
      <c r="CA227" s="73"/>
      <c r="CD227" s="73"/>
      <c r="CG227" s="73"/>
      <c r="CJ227" s="73"/>
      <c r="CM227" s="73"/>
      <c r="CP227" s="73"/>
    </row>
    <row r="228" spans="10:94" s="43" customFormat="1" ht="15.75" customHeight="1">
      <c r="J228" s="73"/>
      <c r="M228" s="73"/>
      <c r="P228" s="73"/>
      <c r="S228" s="73"/>
      <c r="V228" s="73"/>
      <c r="AH228" s="73"/>
      <c r="AK228" s="73"/>
      <c r="AN228" s="73"/>
      <c r="AQ228" s="73"/>
      <c r="AT228" s="73"/>
      <c r="AW228" s="73"/>
      <c r="AZ228" s="73"/>
      <c r="BC228" s="73"/>
      <c r="BF228" s="73"/>
      <c r="BI228" s="73"/>
      <c r="BL228" s="73"/>
      <c r="BO228" s="73"/>
      <c r="BR228" s="73"/>
      <c r="BU228" s="73"/>
      <c r="BX228" s="73"/>
      <c r="CA228" s="73"/>
      <c r="CD228" s="73"/>
      <c r="CG228" s="73"/>
      <c r="CJ228" s="73"/>
      <c r="CM228" s="73"/>
      <c r="CP228" s="73"/>
    </row>
    <row r="229" spans="10:94" s="43" customFormat="1" ht="15.75" customHeight="1">
      <c r="J229" s="73"/>
      <c r="M229" s="73"/>
      <c r="P229" s="73"/>
      <c r="S229" s="73"/>
      <c r="V229" s="73"/>
      <c r="AH229" s="73"/>
      <c r="AK229" s="73"/>
      <c r="AN229" s="73"/>
      <c r="AQ229" s="73"/>
      <c r="AT229" s="73"/>
      <c r="AW229" s="73"/>
      <c r="AZ229" s="73"/>
      <c r="BC229" s="73"/>
      <c r="BF229" s="73"/>
      <c r="BI229" s="73"/>
      <c r="BL229" s="73"/>
      <c r="BO229" s="73"/>
      <c r="BR229" s="73"/>
      <c r="BU229" s="73"/>
      <c r="BX229" s="73"/>
      <c r="CA229" s="73"/>
      <c r="CD229" s="73"/>
      <c r="CG229" s="73"/>
      <c r="CJ229" s="73"/>
      <c r="CM229" s="73"/>
      <c r="CP229" s="73"/>
    </row>
    <row r="230" spans="10:94" s="43" customFormat="1" ht="15.75" customHeight="1">
      <c r="J230" s="73"/>
      <c r="M230" s="73"/>
      <c r="P230" s="73"/>
      <c r="S230" s="73"/>
      <c r="V230" s="73"/>
      <c r="AH230" s="73"/>
      <c r="AK230" s="73"/>
      <c r="AN230" s="73"/>
      <c r="AQ230" s="73"/>
      <c r="AT230" s="73"/>
      <c r="AW230" s="73"/>
      <c r="AZ230" s="73"/>
      <c r="BC230" s="73"/>
      <c r="BF230" s="73"/>
      <c r="BI230" s="73"/>
      <c r="BL230" s="73"/>
      <c r="BO230" s="73"/>
      <c r="BR230" s="73"/>
      <c r="BU230" s="73"/>
      <c r="BX230" s="73"/>
      <c r="CA230" s="73"/>
      <c r="CD230" s="73"/>
      <c r="CG230" s="73"/>
      <c r="CJ230" s="73"/>
      <c r="CM230" s="73"/>
      <c r="CP230" s="73"/>
    </row>
    <row r="231" spans="10:94" s="43" customFormat="1" ht="15.75" customHeight="1">
      <c r="J231" s="73"/>
      <c r="M231" s="73"/>
      <c r="P231" s="73"/>
      <c r="S231" s="73"/>
      <c r="V231" s="73"/>
      <c r="AH231" s="73"/>
      <c r="AK231" s="73"/>
      <c r="AN231" s="73"/>
      <c r="AQ231" s="73"/>
      <c r="AT231" s="73"/>
      <c r="AW231" s="73"/>
      <c r="AZ231" s="73"/>
      <c r="BC231" s="73"/>
      <c r="BF231" s="73"/>
      <c r="BI231" s="73"/>
      <c r="BL231" s="73"/>
      <c r="BO231" s="73"/>
      <c r="BR231" s="73"/>
      <c r="BU231" s="73"/>
      <c r="BX231" s="73"/>
      <c r="CA231" s="73"/>
      <c r="CD231" s="73"/>
      <c r="CG231" s="73"/>
      <c r="CJ231" s="73"/>
      <c r="CM231" s="73"/>
      <c r="CP231" s="73"/>
    </row>
    <row r="232" spans="10:94" s="43" customFormat="1" ht="15.75" customHeight="1">
      <c r="J232" s="73"/>
      <c r="M232" s="73"/>
      <c r="P232" s="73"/>
      <c r="S232" s="73"/>
      <c r="V232" s="73"/>
      <c r="AH232" s="73"/>
      <c r="AK232" s="73"/>
      <c r="AN232" s="73"/>
      <c r="AQ232" s="73"/>
      <c r="AT232" s="73"/>
      <c r="AW232" s="73"/>
      <c r="AZ232" s="73"/>
      <c r="BC232" s="73"/>
      <c r="BF232" s="73"/>
      <c r="BI232" s="73"/>
      <c r="BL232" s="73"/>
      <c r="BO232" s="73"/>
      <c r="BR232" s="73"/>
      <c r="BU232" s="73"/>
      <c r="BX232" s="73"/>
      <c r="CA232" s="73"/>
      <c r="CD232" s="73"/>
      <c r="CG232" s="73"/>
      <c r="CJ232" s="73"/>
      <c r="CM232" s="73"/>
      <c r="CP232" s="73"/>
    </row>
    <row r="233" spans="10:94" s="43" customFormat="1" ht="15.75" customHeight="1">
      <c r="J233" s="73"/>
      <c r="M233" s="73"/>
      <c r="P233" s="73"/>
      <c r="S233" s="73"/>
      <c r="V233" s="73"/>
      <c r="AH233" s="73"/>
      <c r="AK233" s="73"/>
      <c r="AN233" s="73"/>
      <c r="AQ233" s="73"/>
      <c r="AT233" s="73"/>
      <c r="AW233" s="73"/>
      <c r="AZ233" s="73"/>
      <c r="BC233" s="73"/>
      <c r="BF233" s="73"/>
      <c r="BI233" s="73"/>
      <c r="BL233" s="73"/>
      <c r="BO233" s="73"/>
      <c r="BR233" s="73"/>
      <c r="BU233" s="73"/>
      <c r="BX233" s="73"/>
      <c r="CA233" s="73"/>
      <c r="CD233" s="73"/>
      <c r="CG233" s="73"/>
      <c r="CJ233" s="73"/>
      <c r="CM233" s="73"/>
      <c r="CP233" s="73"/>
    </row>
    <row r="234" spans="10:94" s="43" customFormat="1" ht="15.75" customHeight="1">
      <c r="J234" s="73"/>
      <c r="M234" s="73"/>
      <c r="P234" s="73"/>
      <c r="S234" s="73"/>
      <c r="V234" s="73"/>
      <c r="AH234" s="73"/>
      <c r="AK234" s="73"/>
      <c r="AN234" s="73"/>
      <c r="AQ234" s="73"/>
      <c r="AT234" s="73"/>
      <c r="AW234" s="73"/>
      <c r="AZ234" s="73"/>
      <c r="BC234" s="73"/>
      <c r="BF234" s="73"/>
      <c r="BI234" s="73"/>
      <c r="BL234" s="73"/>
      <c r="BO234" s="73"/>
      <c r="BR234" s="73"/>
      <c r="BU234" s="73"/>
      <c r="BX234" s="73"/>
      <c r="CA234" s="73"/>
      <c r="CD234" s="73"/>
      <c r="CG234" s="73"/>
      <c r="CJ234" s="73"/>
      <c r="CM234" s="73"/>
      <c r="CP234" s="73"/>
    </row>
    <row r="235" spans="10:94" s="43" customFormat="1" ht="15.75" customHeight="1">
      <c r="J235" s="73"/>
      <c r="M235" s="73"/>
      <c r="P235" s="73"/>
      <c r="S235" s="73"/>
      <c r="V235" s="73"/>
      <c r="AH235" s="73"/>
      <c r="AK235" s="73"/>
      <c r="AN235" s="73"/>
      <c r="AQ235" s="73"/>
      <c r="AT235" s="73"/>
      <c r="AW235" s="73"/>
      <c r="AZ235" s="73"/>
      <c r="BC235" s="73"/>
      <c r="BF235" s="73"/>
      <c r="BI235" s="73"/>
      <c r="BL235" s="73"/>
      <c r="BO235" s="73"/>
      <c r="BR235" s="73"/>
      <c r="BU235" s="73"/>
      <c r="BX235" s="73"/>
      <c r="CA235" s="73"/>
      <c r="CD235" s="73"/>
      <c r="CG235" s="73"/>
      <c r="CJ235" s="73"/>
      <c r="CM235" s="73"/>
      <c r="CP235" s="73"/>
    </row>
    <row r="236" spans="10:94" s="43" customFormat="1" ht="15.75" customHeight="1">
      <c r="J236" s="73"/>
      <c r="M236" s="73"/>
      <c r="P236" s="73"/>
      <c r="S236" s="73"/>
      <c r="V236" s="73"/>
      <c r="AH236" s="73"/>
      <c r="AK236" s="73"/>
      <c r="AN236" s="73"/>
      <c r="AQ236" s="73"/>
      <c r="AT236" s="73"/>
      <c r="AW236" s="73"/>
      <c r="AZ236" s="73"/>
      <c r="BC236" s="73"/>
      <c r="BF236" s="73"/>
      <c r="BI236" s="73"/>
      <c r="BL236" s="73"/>
      <c r="BO236" s="73"/>
      <c r="BR236" s="73"/>
      <c r="BU236" s="73"/>
      <c r="BX236" s="73"/>
      <c r="CA236" s="73"/>
      <c r="CD236" s="73"/>
      <c r="CG236" s="73"/>
      <c r="CJ236" s="73"/>
      <c r="CM236" s="73"/>
      <c r="CP236" s="73"/>
    </row>
    <row r="237" spans="10:94" s="43" customFormat="1" ht="15.75" customHeight="1">
      <c r="J237" s="73"/>
      <c r="M237" s="73"/>
      <c r="P237" s="73"/>
      <c r="S237" s="73"/>
      <c r="V237" s="73"/>
      <c r="AH237" s="73"/>
      <c r="AK237" s="73"/>
      <c r="AN237" s="73"/>
      <c r="AQ237" s="73"/>
      <c r="AT237" s="73"/>
      <c r="AW237" s="73"/>
      <c r="AZ237" s="73"/>
      <c r="BC237" s="73"/>
      <c r="BF237" s="73"/>
      <c r="BI237" s="73"/>
      <c r="BL237" s="73"/>
      <c r="BO237" s="73"/>
      <c r="BR237" s="73"/>
      <c r="BU237" s="73"/>
      <c r="BX237" s="73"/>
      <c r="CA237" s="73"/>
      <c r="CD237" s="73"/>
      <c r="CG237" s="73"/>
      <c r="CJ237" s="73"/>
      <c r="CM237" s="73"/>
      <c r="CP237" s="73"/>
    </row>
    <row r="238" spans="10:94" s="43" customFormat="1" ht="15.75" customHeight="1">
      <c r="J238" s="73"/>
      <c r="M238" s="73"/>
      <c r="P238" s="73"/>
      <c r="S238" s="73"/>
      <c r="V238" s="73"/>
      <c r="AH238" s="73"/>
      <c r="AK238" s="73"/>
      <c r="AN238" s="73"/>
      <c r="AQ238" s="73"/>
      <c r="AT238" s="73"/>
      <c r="AW238" s="73"/>
      <c r="AZ238" s="73"/>
      <c r="BC238" s="73"/>
      <c r="BF238" s="73"/>
      <c r="BI238" s="73"/>
      <c r="BL238" s="73"/>
      <c r="BO238" s="73"/>
      <c r="BR238" s="73"/>
      <c r="BU238" s="73"/>
      <c r="BX238" s="73"/>
      <c r="CA238" s="73"/>
      <c r="CD238" s="73"/>
      <c r="CG238" s="73"/>
      <c r="CJ238" s="73"/>
      <c r="CM238" s="73"/>
      <c r="CP238" s="73"/>
    </row>
    <row r="239" spans="10:94" s="43" customFormat="1" ht="15.75" customHeight="1">
      <c r="J239" s="73"/>
      <c r="M239" s="73"/>
      <c r="P239" s="73"/>
      <c r="S239" s="73"/>
      <c r="V239" s="73"/>
      <c r="AH239" s="73"/>
      <c r="AK239" s="73"/>
      <c r="AN239" s="73"/>
      <c r="AQ239" s="73"/>
      <c r="AT239" s="73"/>
      <c r="AW239" s="73"/>
      <c r="AZ239" s="73"/>
      <c r="BC239" s="73"/>
      <c r="BF239" s="73"/>
      <c r="BI239" s="73"/>
      <c r="BL239" s="73"/>
      <c r="BO239" s="73"/>
      <c r="BR239" s="73"/>
      <c r="BU239" s="73"/>
      <c r="BX239" s="73"/>
      <c r="CA239" s="73"/>
      <c r="CD239" s="73"/>
      <c r="CG239" s="73"/>
      <c r="CJ239" s="73"/>
      <c r="CM239" s="73"/>
      <c r="CP239" s="73"/>
    </row>
    <row r="240" spans="10:94" s="43" customFormat="1" ht="15.75" customHeight="1">
      <c r="J240" s="73"/>
      <c r="M240" s="73"/>
      <c r="P240" s="73"/>
      <c r="S240" s="73"/>
      <c r="V240" s="73"/>
      <c r="AH240" s="73"/>
      <c r="AK240" s="73"/>
      <c r="AN240" s="73"/>
      <c r="AQ240" s="73"/>
      <c r="AT240" s="73"/>
      <c r="AW240" s="73"/>
      <c r="AZ240" s="73"/>
      <c r="BC240" s="73"/>
      <c r="BF240" s="73"/>
      <c r="BI240" s="73"/>
      <c r="BL240" s="73"/>
      <c r="BO240" s="73"/>
      <c r="BR240" s="73"/>
      <c r="BU240" s="73"/>
      <c r="BX240" s="73"/>
      <c r="CA240" s="73"/>
      <c r="CD240" s="73"/>
      <c r="CG240" s="73"/>
      <c r="CJ240" s="73"/>
      <c r="CM240" s="73"/>
      <c r="CP240" s="73"/>
    </row>
    <row r="241" spans="10:94" s="43" customFormat="1" ht="15.75" customHeight="1">
      <c r="J241" s="73"/>
      <c r="M241" s="73"/>
      <c r="P241" s="73"/>
      <c r="S241" s="73"/>
      <c r="V241" s="73"/>
      <c r="AH241" s="73"/>
      <c r="AK241" s="73"/>
      <c r="AN241" s="73"/>
      <c r="AQ241" s="73"/>
      <c r="AT241" s="73"/>
      <c r="AW241" s="73"/>
      <c r="AZ241" s="73"/>
      <c r="BC241" s="73"/>
      <c r="BF241" s="73"/>
      <c r="BI241" s="73"/>
      <c r="BL241" s="73"/>
      <c r="BO241" s="73"/>
      <c r="BR241" s="73"/>
      <c r="BU241" s="73"/>
      <c r="BX241" s="73"/>
      <c r="CA241" s="73"/>
      <c r="CD241" s="73"/>
      <c r="CG241" s="73"/>
      <c r="CJ241" s="73"/>
      <c r="CM241" s="73"/>
      <c r="CP241" s="73"/>
    </row>
    <row r="242" spans="10:94" s="43" customFormat="1" ht="15.75" customHeight="1">
      <c r="J242" s="73"/>
      <c r="M242" s="73"/>
      <c r="P242" s="73"/>
      <c r="S242" s="73"/>
      <c r="V242" s="73"/>
      <c r="AH242" s="73"/>
      <c r="AK242" s="73"/>
      <c r="AN242" s="73"/>
      <c r="AQ242" s="73"/>
      <c r="AT242" s="73"/>
      <c r="AW242" s="73"/>
      <c r="AZ242" s="73"/>
      <c r="BC242" s="73"/>
      <c r="BF242" s="73"/>
      <c r="BI242" s="73"/>
      <c r="BL242" s="73"/>
      <c r="BO242" s="73"/>
      <c r="BR242" s="73"/>
      <c r="BU242" s="73"/>
      <c r="BX242" s="73"/>
      <c r="CA242" s="73"/>
      <c r="CD242" s="73"/>
      <c r="CG242" s="73"/>
      <c r="CJ242" s="73"/>
      <c r="CM242" s="73"/>
      <c r="CP242" s="73"/>
    </row>
    <row r="243" spans="10:94" s="43" customFormat="1" ht="15.75" customHeight="1">
      <c r="J243" s="73"/>
      <c r="M243" s="73"/>
      <c r="P243" s="73"/>
      <c r="S243" s="73"/>
      <c r="V243" s="73"/>
      <c r="AH243" s="73"/>
      <c r="AK243" s="73"/>
      <c r="AN243" s="73"/>
      <c r="AQ243" s="73"/>
      <c r="AT243" s="73"/>
      <c r="AW243" s="73"/>
      <c r="AZ243" s="73"/>
      <c r="BC243" s="73"/>
      <c r="BF243" s="73"/>
      <c r="BI243" s="73"/>
      <c r="BL243" s="73"/>
      <c r="BO243" s="73"/>
      <c r="BR243" s="73"/>
      <c r="BU243" s="73"/>
      <c r="BX243" s="73"/>
      <c r="CA243" s="73"/>
      <c r="CD243" s="73"/>
      <c r="CG243" s="73"/>
      <c r="CJ243" s="73"/>
      <c r="CM243" s="73"/>
      <c r="CP243" s="73"/>
    </row>
    <row r="244" spans="10:94" s="43" customFormat="1" ht="15.75" customHeight="1">
      <c r="J244" s="73"/>
      <c r="M244" s="73"/>
      <c r="P244" s="73"/>
      <c r="S244" s="73"/>
      <c r="V244" s="73"/>
      <c r="AH244" s="73"/>
      <c r="AK244" s="73"/>
      <c r="AN244" s="73"/>
      <c r="AQ244" s="73"/>
      <c r="AT244" s="73"/>
      <c r="AW244" s="73"/>
      <c r="AZ244" s="73"/>
      <c r="BC244" s="73"/>
      <c r="BF244" s="73"/>
      <c r="BI244" s="73"/>
      <c r="BL244" s="73"/>
      <c r="BO244" s="73"/>
      <c r="BR244" s="73"/>
      <c r="BU244" s="73"/>
      <c r="BX244" s="73"/>
      <c r="CA244" s="73"/>
      <c r="CD244" s="73"/>
      <c r="CG244" s="73"/>
      <c r="CJ244" s="73"/>
      <c r="CM244" s="73"/>
      <c r="CP244" s="73"/>
    </row>
    <row r="245" spans="10:94" s="43" customFormat="1" ht="15.75" customHeight="1">
      <c r="J245" s="73"/>
      <c r="M245" s="73"/>
      <c r="P245" s="73"/>
      <c r="S245" s="73"/>
      <c r="V245" s="73"/>
      <c r="AH245" s="73"/>
      <c r="AK245" s="73"/>
      <c r="AN245" s="73"/>
      <c r="AQ245" s="73"/>
      <c r="AT245" s="73"/>
      <c r="AW245" s="73"/>
      <c r="AZ245" s="73"/>
      <c r="BC245" s="73"/>
      <c r="BF245" s="73"/>
      <c r="BI245" s="73"/>
      <c r="BL245" s="73"/>
      <c r="BO245" s="73"/>
      <c r="BR245" s="73"/>
      <c r="BU245" s="73"/>
      <c r="BX245" s="73"/>
      <c r="CA245" s="73"/>
      <c r="CD245" s="73"/>
      <c r="CG245" s="73"/>
      <c r="CJ245" s="73"/>
      <c r="CM245" s="73"/>
      <c r="CP245" s="73"/>
    </row>
    <row r="246" spans="10:94" s="43" customFormat="1" ht="15.75" customHeight="1">
      <c r="J246" s="73"/>
      <c r="M246" s="73"/>
      <c r="P246" s="73"/>
      <c r="S246" s="73"/>
      <c r="V246" s="73"/>
      <c r="AH246" s="73"/>
      <c r="AK246" s="73"/>
      <c r="AN246" s="73"/>
      <c r="AQ246" s="73"/>
      <c r="AT246" s="73"/>
      <c r="AW246" s="73"/>
      <c r="AZ246" s="73"/>
      <c r="BC246" s="73"/>
      <c r="BF246" s="73"/>
      <c r="BI246" s="73"/>
      <c r="BL246" s="73"/>
      <c r="BO246" s="73"/>
      <c r="BR246" s="73"/>
      <c r="BU246" s="73"/>
      <c r="BX246" s="73"/>
      <c r="CA246" s="73"/>
      <c r="CD246" s="73"/>
      <c r="CG246" s="73"/>
      <c r="CJ246" s="73"/>
      <c r="CM246" s="73"/>
      <c r="CP246" s="73"/>
    </row>
    <row r="247" spans="10:94" s="43" customFormat="1" ht="15.75" customHeight="1">
      <c r="J247" s="73"/>
      <c r="M247" s="73"/>
      <c r="P247" s="73"/>
      <c r="S247" s="73"/>
      <c r="V247" s="73"/>
      <c r="AH247" s="73"/>
      <c r="AK247" s="73"/>
      <c r="AN247" s="73"/>
      <c r="AQ247" s="73"/>
      <c r="AT247" s="73"/>
      <c r="AW247" s="73"/>
      <c r="AZ247" s="73"/>
      <c r="BC247" s="73"/>
      <c r="BF247" s="73"/>
      <c r="BI247" s="73"/>
      <c r="BL247" s="73"/>
      <c r="BO247" s="73"/>
      <c r="BR247" s="73"/>
      <c r="BU247" s="73"/>
      <c r="BX247" s="73"/>
      <c r="CA247" s="73"/>
      <c r="CD247" s="73"/>
      <c r="CG247" s="73"/>
      <c r="CJ247" s="73"/>
      <c r="CM247" s="73"/>
      <c r="CP247" s="73"/>
    </row>
    <row r="248" spans="10:94" s="43" customFormat="1" ht="15.75" customHeight="1">
      <c r="J248" s="73"/>
      <c r="M248" s="73"/>
      <c r="P248" s="73"/>
      <c r="S248" s="73"/>
      <c r="V248" s="73"/>
      <c r="AH248" s="73"/>
      <c r="AK248" s="73"/>
      <c r="AN248" s="73"/>
      <c r="AQ248" s="73"/>
      <c r="AT248" s="73"/>
      <c r="AW248" s="73"/>
      <c r="AZ248" s="73"/>
      <c r="BC248" s="73"/>
      <c r="BF248" s="73"/>
      <c r="BI248" s="73"/>
      <c r="BL248" s="73"/>
      <c r="BO248" s="73"/>
      <c r="BR248" s="73"/>
      <c r="BU248" s="73"/>
      <c r="BX248" s="73"/>
      <c r="CA248" s="73"/>
      <c r="CD248" s="73"/>
      <c r="CG248" s="73"/>
      <c r="CJ248" s="73"/>
      <c r="CM248" s="73"/>
      <c r="CP248" s="73"/>
    </row>
    <row r="249" spans="10:94" s="43" customFormat="1" ht="15.75" customHeight="1">
      <c r="J249" s="73"/>
      <c r="M249" s="73"/>
      <c r="P249" s="73"/>
      <c r="S249" s="73"/>
      <c r="V249" s="73"/>
      <c r="AH249" s="73"/>
      <c r="AK249" s="73"/>
      <c r="AN249" s="73"/>
      <c r="AQ249" s="73"/>
      <c r="AT249" s="73"/>
      <c r="AW249" s="73"/>
      <c r="AZ249" s="73"/>
      <c r="BC249" s="73"/>
      <c r="BF249" s="73"/>
      <c r="BI249" s="73"/>
      <c r="BL249" s="73"/>
      <c r="BO249" s="73"/>
      <c r="BR249" s="73"/>
      <c r="BU249" s="73"/>
      <c r="BX249" s="73"/>
      <c r="CA249" s="73"/>
      <c r="CD249" s="73"/>
      <c r="CG249" s="73"/>
      <c r="CJ249" s="73"/>
      <c r="CM249" s="73"/>
      <c r="CP249" s="73"/>
    </row>
    <row r="250" spans="10:94" s="43" customFormat="1" ht="15.75" customHeight="1">
      <c r="J250" s="73"/>
      <c r="M250" s="73"/>
      <c r="P250" s="73"/>
      <c r="S250" s="73"/>
      <c r="V250" s="73"/>
      <c r="AH250" s="73"/>
      <c r="AK250" s="73"/>
      <c r="AN250" s="73"/>
      <c r="AQ250" s="73"/>
      <c r="AT250" s="73"/>
      <c r="AW250" s="73"/>
      <c r="AZ250" s="73"/>
      <c r="BC250" s="73"/>
      <c r="BF250" s="73"/>
      <c r="BI250" s="73"/>
      <c r="BL250" s="73"/>
      <c r="BO250" s="73"/>
      <c r="BR250" s="73"/>
      <c r="BU250" s="73"/>
      <c r="BX250" s="73"/>
      <c r="CA250" s="73"/>
      <c r="CD250" s="73"/>
      <c r="CG250" s="73"/>
      <c r="CJ250" s="73"/>
      <c r="CM250" s="73"/>
      <c r="CP250" s="73"/>
    </row>
    <row r="251" spans="10:94" s="43" customFormat="1" ht="15.75" customHeight="1">
      <c r="J251" s="73"/>
      <c r="M251" s="73"/>
      <c r="P251" s="73"/>
      <c r="S251" s="73"/>
      <c r="V251" s="73"/>
      <c r="AH251" s="73"/>
      <c r="AK251" s="73"/>
      <c r="AN251" s="73"/>
      <c r="AQ251" s="73"/>
      <c r="AT251" s="73"/>
      <c r="AW251" s="73"/>
      <c r="AZ251" s="73"/>
      <c r="BC251" s="73"/>
      <c r="BF251" s="73"/>
      <c r="BI251" s="73"/>
      <c r="BL251" s="73"/>
      <c r="BO251" s="73"/>
      <c r="BR251" s="73"/>
      <c r="BU251" s="73"/>
      <c r="BX251" s="73"/>
      <c r="CA251" s="73"/>
      <c r="CD251" s="73"/>
      <c r="CG251" s="73"/>
      <c r="CJ251" s="73"/>
      <c r="CM251" s="73"/>
      <c r="CP251" s="73"/>
    </row>
    <row r="252" spans="10:94" s="43" customFormat="1" ht="15.75" customHeight="1">
      <c r="J252" s="73"/>
      <c r="M252" s="73"/>
      <c r="P252" s="73"/>
      <c r="S252" s="73"/>
      <c r="V252" s="73"/>
      <c r="AH252" s="73"/>
      <c r="AK252" s="73"/>
      <c r="AN252" s="73"/>
      <c r="AQ252" s="73"/>
      <c r="AT252" s="73"/>
      <c r="AW252" s="73"/>
      <c r="AZ252" s="73"/>
      <c r="BC252" s="73"/>
      <c r="BF252" s="73"/>
      <c r="BI252" s="73"/>
      <c r="BL252" s="73"/>
      <c r="BO252" s="73"/>
      <c r="BR252" s="73"/>
      <c r="BU252" s="73"/>
      <c r="BX252" s="73"/>
      <c r="CA252" s="73"/>
      <c r="CD252" s="73"/>
      <c r="CG252" s="73"/>
      <c r="CJ252" s="73"/>
      <c r="CM252" s="73"/>
      <c r="CP252" s="73"/>
    </row>
    <row r="253" spans="10:94" s="43" customFormat="1" ht="15.75" customHeight="1">
      <c r="J253" s="73"/>
      <c r="M253" s="73"/>
      <c r="P253" s="73"/>
      <c r="S253" s="73"/>
      <c r="V253" s="73"/>
      <c r="AH253" s="73"/>
      <c r="AK253" s="73"/>
      <c r="AN253" s="73"/>
      <c r="AQ253" s="73"/>
      <c r="AT253" s="73"/>
      <c r="AW253" s="73"/>
      <c r="AZ253" s="73"/>
      <c r="BC253" s="73"/>
      <c r="BF253" s="73"/>
      <c r="BI253" s="73"/>
      <c r="BL253" s="73"/>
      <c r="BO253" s="73"/>
      <c r="BR253" s="73"/>
      <c r="BU253" s="73"/>
      <c r="BX253" s="73"/>
      <c r="CA253" s="73"/>
      <c r="CD253" s="73"/>
      <c r="CG253" s="73"/>
      <c r="CJ253" s="73"/>
      <c r="CM253" s="73"/>
      <c r="CP253" s="73"/>
    </row>
    <row r="254" spans="10:94" s="43" customFormat="1" ht="15.75" customHeight="1">
      <c r="J254" s="73"/>
      <c r="M254" s="73"/>
      <c r="P254" s="73"/>
      <c r="S254" s="73"/>
      <c r="V254" s="73"/>
      <c r="AH254" s="73"/>
      <c r="AK254" s="73"/>
      <c r="AN254" s="73"/>
      <c r="AQ254" s="73"/>
      <c r="AT254" s="73"/>
      <c r="AW254" s="73"/>
      <c r="AZ254" s="73"/>
      <c r="BC254" s="73"/>
      <c r="BF254" s="73"/>
      <c r="BI254" s="73"/>
      <c r="BL254" s="73"/>
      <c r="BO254" s="73"/>
      <c r="BR254" s="73"/>
      <c r="BU254" s="73"/>
      <c r="BX254" s="73"/>
      <c r="CA254" s="73"/>
      <c r="CD254" s="73"/>
      <c r="CG254" s="73"/>
      <c r="CJ254" s="73"/>
      <c r="CM254" s="73"/>
      <c r="CP254" s="73"/>
    </row>
    <row r="255" spans="10:94" s="43" customFormat="1" ht="15.75" customHeight="1">
      <c r="J255" s="73"/>
      <c r="M255" s="73"/>
      <c r="P255" s="73"/>
      <c r="S255" s="73"/>
      <c r="V255" s="73"/>
      <c r="AH255" s="73"/>
      <c r="AK255" s="73"/>
      <c r="AN255" s="73"/>
      <c r="AQ255" s="73"/>
      <c r="AT255" s="73"/>
      <c r="AW255" s="73"/>
      <c r="AZ255" s="73"/>
      <c r="BC255" s="73"/>
      <c r="BF255" s="73"/>
      <c r="BI255" s="73"/>
      <c r="BL255" s="73"/>
      <c r="BO255" s="73"/>
      <c r="BR255" s="73"/>
      <c r="BU255" s="73"/>
      <c r="BX255" s="73"/>
      <c r="CA255" s="73"/>
      <c r="CD255" s="73"/>
      <c r="CG255" s="73"/>
      <c r="CJ255" s="73"/>
      <c r="CM255" s="73"/>
      <c r="CP255" s="73"/>
    </row>
    <row r="256" spans="10:94" s="43" customFormat="1" ht="15.75" customHeight="1">
      <c r="J256" s="73"/>
      <c r="M256" s="73"/>
      <c r="P256" s="73"/>
      <c r="S256" s="73"/>
      <c r="V256" s="73"/>
      <c r="AH256" s="73"/>
      <c r="AK256" s="73"/>
      <c r="AN256" s="73"/>
      <c r="AQ256" s="73"/>
      <c r="AT256" s="73"/>
      <c r="AW256" s="73"/>
      <c r="AZ256" s="73"/>
      <c r="BC256" s="73"/>
      <c r="BF256" s="73"/>
      <c r="BI256" s="73"/>
      <c r="BL256" s="73"/>
      <c r="BO256" s="73"/>
      <c r="BR256" s="73"/>
      <c r="BU256" s="73"/>
      <c r="BX256" s="73"/>
      <c r="CA256" s="73"/>
      <c r="CD256" s="73"/>
      <c r="CG256" s="73"/>
      <c r="CJ256" s="73"/>
      <c r="CM256" s="73"/>
      <c r="CP256" s="73"/>
    </row>
    <row r="257" spans="10:94" s="43" customFormat="1" ht="15.75" customHeight="1">
      <c r="J257" s="73"/>
      <c r="M257" s="73"/>
      <c r="P257" s="73"/>
      <c r="S257" s="73"/>
      <c r="V257" s="73"/>
      <c r="AH257" s="73"/>
      <c r="AK257" s="73"/>
      <c r="AN257" s="73"/>
      <c r="AQ257" s="73"/>
      <c r="AT257" s="73"/>
      <c r="AW257" s="73"/>
      <c r="AZ257" s="73"/>
      <c r="BC257" s="73"/>
      <c r="BF257" s="73"/>
      <c r="BI257" s="73"/>
      <c r="BL257" s="73"/>
      <c r="BO257" s="73"/>
      <c r="BR257" s="73"/>
      <c r="BU257" s="73"/>
      <c r="BX257" s="73"/>
      <c r="CA257" s="73"/>
      <c r="CD257" s="73"/>
      <c r="CG257" s="73"/>
      <c r="CJ257" s="73"/>
      <c r="CM257" s="73"/>
      <c r="CP257" s="73"/>
    </row>
    <row r="258" spans="10:94" s="43" customFormat="1" ht="15.75" customHeight="1">
      <c r="J258" s="73"/>
      <c r="M258" s="73"/>
      <c r="P258" s="73"/>
      <c r="S258" s="73"/>
      <c r="V258" s="73"/>
      <c r="AH258" s="73"/>
      <c r="AK258" s="73"/>
      <c r="AN258" s="73"/>
      <c r="AQ258" s="73"/>
      <c r="AT258" s="73"/>
      <c r="AW258" s="73"/>
      <c r="AZ258" s="73"/>
      <c r="BC258" s="73"/>
      <c r="BF258" s="73"/>
      <c r="BI258" s="73"/>
      <c r="BL258" s="73"/>
      <c r="BO258" s="73"/>
      <c r="BR258" s="73"/>
      <c r="BU258" s="73"/>
      <c r="BX258" s="73"/>
      <c r="CA258" s="73"/>
      <c r="CD258" s="73"/>
      <c r="CG258" s="73"/>
      <c r="CJ258" s="73"/>
      <c r="CM258" s="73"/>
      <c r="CP258" s="73"/>
    </row>
    <row r="259" spans="10:94" s="43" customFormat="1" ht="15.75" customHeight="1">
      <c r="J259" s="73"/>
      <c r="M259" s="73"/>
      <c r="P259" s="73"/>
      <c r="S259" s="73"/>
      <c r="V259" s="73"/>
      <c r="AH259" s="73"/>
      <c r="AK259" s="73"/>
      <c r="AN259" s="73"/>
      <c r="AQ259" s="73"/>
      <c r="AT259" s="73"/>
      <c r="AW259" s="73"/>
      <c r="AZ259" s="73"/>
      <c r="BC259" s="73"/>
      <c r="BF259" s="73"/>
      <c r="BI259" s="73"/>
      <c r="BL259" s="73"/>
      <c r="BO259" s="73"/>
      <c r="BR259" s="73"/>
      <c r="BU259" s="73"/>
      <c r="BX259" s="73"/>
      <c r="CA259" s="73"/>
      <c r="CD259" s="73"/>
      <c r="CG259" s="73"/>
      <c r="CJ259" s="73"/>
      <c r="CM259" s="73"/>
      <c r="CP259" s="73"/>
    </row>
    <row r="260" spans="10:94" s="43" customFormat="1" ht="15.75" customHeight="1">
      <c r="J260" s="73"/>
      <c r="M260" s="73"/>
      <c r="P260" s="73"/>
      <c r="S260" s="73"/>
      <c r="V260" s="73"/>
      <c r="AH260" s="73"/>
      <c r="AK260" s="73"/>
      <c r="AN260" s="73"/>
      <c r="AQ260" s="73"/>
      <c r="AT260" s="73"/>
      <c r="AW260" s="73"/>
      <c r="AZ260" s="73"/>
      <c r="BC260" s="73"/>
      <c r="BF260" s="73"/>
      <c r="BI260" s="73"/>
      <c r="BL260" s="73"/>
      <c r="BO260" s="73"/>
      <c r="BR260" s="73"/>
      <c r="BU260" s="73"/>
      <c r="BX260" s="73"/>
      <c r="CA260" s="73"/>
      <c r="CD260" s="73"/>
      <c r="CG260" s="73"/>
      <c r="CJ260" s="73"/>
      <c r="CM260" s="73"/>
      <c r="CP260" s="73"/>
    </row>
    <row r="261" spans="10:94" s="43" customFormat="1" ht="15.75" customHeight="1">
      <c r="J261" s="73"/>
      <c r="M261" s="73"/>
      <c r="P261" s="73"/>
      <c r="S261" s="73"/>
      <c r="V261" s="73"/>
      <c r="AH261" s="73"/>
      <c r="AK261" s="73"/>
      <c r="AN261" s="73"/>
      <c r="AQ261" s="73"/>
      <c r="AT261" s="73"/>
      <c r="AW261" s="73"/>
      <c r="AZ261" s="73"/>
      <c r="BC261" s="73"/>
      <c r="BF261" s="73"/>
      <c r="BI261" s="73"/>
      <c r="BL261" s="73"/>
      <c r="BO261" s="73"/>
      <c r="BR261" s="73"/>
      <c r="BU261" s="73"/>
      <c r="BX261" s="73"/>
      <c r="CA261" s="73"/>
      <c r="CD261" s="73"/>
      <c r="CG261" s="73"/>
      <c r="CJ261" s="73"/>
      <c r="CM261" s="73"/>
      <c r="CP261" s="73"/>
    </row>
    <row r="262" spans="10:94" s="43" customFormat="1" ht="15.75" customHeight="1">
      <c r="J262" s="73"/>
      <c r="M262" s="73"/>
      <c r="P262" s="73"/>
      <c r="S262" s="73"/>
      <c r="V262" s="73"/>
      <c r="AH262" s="73"/>
      <c r="AK262" s="73"/>
      <c r="AN262" s="73"/>
      <c r="AQ262" s="73"/>
      <c r="AT262" s="73"/>
      <c r="AW262" s="73"/>
      <c r="AZ262" s="73"/>
      <c r="BC262" s="73"/>
      <c r="BF262" s="73"/>
      <c r="BI262" s="73"/>
      <c r="BL262" s="73"/>
      <c r="BO262" s="73"/>
      <c r="BR262" s="73"/>
      <c r="BU262" s="73"/>
      <c r="BX262" s="73"/>
      <c r="CA262" s="73"/>
      <c r="CD262" s="73"/>
      <c r="CG262" s="73"/>
      <c r="CJ262" s="73"/>
      <c r="CM262" s="73"/>
      <c r="CP262" s="73"/>
    </row>
    <row r="263" spans="10:94" s="43" customFormat="1" ht="15.75" customHeight="1">
      <c r="J263" s="73"/>
      <c r="M263" s="73"/>
      <c r="P263" s="73"/>
      <c r="S263" s="73"/>
      <c r="V263" s="73"/>
      <c r="AH263" s="73"/>
      <c r="AK263" s="73"/>
      <c r="AN263" s="73"/>
      <c r="AQ263" s="73"/>
      <c r="AT263" s="73"/>
      <c r="AW263" s="73"/>
      <c r="AZ263" s="73"/>
      <c r="BC263" s="73"/>
      <c r="BF263" s="73"/>
      <c r="BI263" s="73"/>
      <c r="BL263" s="73"/>
      <c r="BO263" s="73"/>
      <c r="BR263" s="73"/>
      <c r="BU263" s="73"/>
      <c r="BX263" s="73"/>
      <c r="CA263" s="73"/>
      <c r="CD263" s="73"/>
      <c r="CG263" s="73"/>
      <c r="CJ263" s="73"/>
      <c r="CM263" s="73"/>
      <c r="CP263" s="73"/>
    </row>
    <row r="264" spans="10:94" s="43" customFormat="1" ht="15.75" customHeight="1">
      <c r="J264" s="73"/>
      <c r="M264" s="73"/>
      <c r="P264" s="73"/>
      <c r="S264" s="73"/>
      <c r="V264" s="73"/>
      <c r="AH264" s="73"/>
      <c r="AK264" s="73"/>
      <c r="AN264" s="73"/>
      <c r="AQ264" s="73"/>
      <c r="AT264" s="73"/>
      <c r="AW264" s="73"/>
      <c r="AZ264" s="73"/>
      <c r="BC264" s="73"/>
      <c r="BF264" s="73"/>
      <c r="BI264" s="73"/>
      <c r="BL264" s="73"/>
      <c r="BO264" s="73"/>
      <c r="BR264" s="73"/>
      <c r="BU264" s="73"/>
      <c r="BX264" s="73"/>
      <c r="CA264" s="73"/>
      <c r="CD264" s="73"/>
      <c r="CG264" s="73"/>
      <c r="CJ264" s="73"/>
      <c r="CM264" s="73"/>
      <c r="CP264" s="73"/>
    </row>
    <row r="265" spans="10:94" s="43" customFormat="1" ht="15.75" customHeight="1">
      <c r="J265" s="73"/>
      <c r="M265" s="73"/>
      <c r="P265" s="73"/>
      <c r="S265" s="73"/>
      <c r="V265" s="73"/>
      <c r="AH265" s="73"/>
      <c r="AK265" s="73"/>
      <c r="AN265" s="73"/>
      <c r="AQ265" s="73"/>
      <c r="AT265" s="73"/>
      <c r="AW265" s="73"/>
      <c r="AZ265" s="73"/>
      <c r="BC265" s="73"/>
      <c r="BF265" s="73"/>
      <c r="BI265" s="73"/>
      <c r="BL265" s="73"/>
      <c r="BO265" s="73"/>
      <c r="BR265" s="73"/>
      <c r="BU265" s="73"/>
      <c r="BX265" s="73"/>
      <c r="CA265" s="73"/>
      <c r="CD265" s="73"/>
      <c r="CG265" s="73"/>
      <c r="CJ265" s="73"/>
      <c r="CM265" s="73"/>
      <c r="CP265" s="73"/>
    </row>
    <row r="266" spans="10:94" s="43" customFormat="1" ht="15.75" customHeight="1">
      <c r="J266" s="73"/>
      <c r="M266" s="73"/>
      <c r="P266" s="73"/>
      <c r="S266" s="73"/>
      <c r="V266" s="73"/>
      <c r="AH266" s="73"/>
      <c r="AK266" s="73"/>
      <c r="AN266" s="73"/>
      <c r="AQ266" s="73"/>
      <c r="AT266" s="73"/>
      <c r="AW266" s="73"/>
      <c r="AZ266" s="73"/>
      <c r="BC266" s="73"/>
      <c r="BF266" s="73"/>
      <c r="BI266" s="73"/>
      <c r="BL266" s="73"/>
      <c r="BO266" s="73"/>
      <c r="BR266" s="73"/>
      <c r="BU266" s="73"/>
      <c r="BX266" s="73"/>
      <c r="CA266" s="73"/>
      <c r="CD266" s="73"/>
      <c r="CG266" s="73"/>
      <c r="CJ266" s="73"/>
      <c r="CM266" s="73"/>
      <c r="CP266" s="73"/>
    </row>
    <row r="267" spans="10:94" s="43" customFormat="1" ht="15.75" customHeight="1">
      <c r="J267" s="73"/>
      <c r="M267" s="73"/>
      <c r="P267" s="73"/>
      <c r="S267" s="73"/>
      <c r="V267" s="73"/>
      <c r="AH267" s="73"/>
      <c r="AK267" s="73"/>
      <c r="AN267" s="73"/>
      <c r="AQ267" s="73"/>
      <c r="AT267" s="73"/>
      <c r="AW267" s="73"/>
      <c r="AZ267" s="73"/>
      <c r="BC267" s="73"/>
      <c r="BF267" s="73"/>
      <c r="BI267" s="73"/>
      <c r="BL267" s="73"/>
      <c r="BO267" s="73"/>
      <c r="BR267" s="73"/>
      <c r="BU267" s="73"/>
      <c r="BX267" s="73"/>
      <c r="CA267" s="73"/>
      <c r="CD267" s="73"/>
      <c r="CG267" s="73"/>
      <c r="CJ267" s="73"/>
      <c r="CM267" s="73"/>
      <c r="CP267" s="73"/>
    </row>
    <row r="268" spans="10:94" s="43" customFormat="1" ht="15.75" customHeight="1">
      <c r="J268" s="73"/>
      <c r="M268" s="73"/>
      <c r="P268" s="73"/>
      <c r="S268" s="73"/>
      <c r="V268" s="73"/>
      <c r="AH268" s="73"/>
      <c r="AK268" s="73"/>
      <c r="AN268" s="73"/>
      <c r="AQ268" s="73"/>
      <c r="AT268" s="73"/>
      <c r="AW268" s="73"/>
      <c r="AZ268" s="73"/>
      <c r="BC268" s="73"/>
      <c r="BF268" s="73"/>
      <c r="BI268" s="73"/>
      <c r="BL268" s="73"/>
      <c r="BO268" s="73"/>
      <c r="BR268" s="73"/>
      <c r="BU268" s="73"/>
      <c r="BX268" s="73"/>
      <c r="CA268" s="73"/>
      <c r="CD268" s="73"/>
      <c r="CG268" s="73"/>
      <c r="CJ268" s="73"/>
      <c r="CM268" s="73"/>
      <c r="CP268" s="73"/>
    </row>
    <row r="269" spans="10:94" s="43" customFormat="1" ht="15.75" customHeight="1">
      <c r="J269" s="73"/>
      <c r="M269" s="73"/>
      <c r="P269" s="73"/>
      <c r="S269" s="73"/>
      <c r="V269" s="73"/>
      <c r="AH269" s="73"/>
      <c r="AK269" s="73"/>
      <c r="AN269" s="73"/>
      <c r="AQ269" s="73"/>
      <c r="AT269" s="73"/>
      <c r="AW269" s="73"/>
      <c r="AZ269" s="73"/>
      <c r="BC269" s="73"/>
      <c r="BF269" s="73"/>
      <c r="BI269" s="73"/>
      <c r="BL269" s="73"/>
      <c r="BO269" s="73"/>
      <c r="BR269" s="73"/>
      <c r="BU269" s="73"/>
      <c r="BX269" s="73"/>
      <c r="CA269" s="73"/>
      <c r="CD269" s="73"/>
      <c r="CG269" s="73"/>
      <c r="CJ269" s="73"/>
      <c r="CM269" s="73"/>
      <c r="CP269" s="73"/>
    </row>
    <row r="270" spans="10:94" s="43" customFormat="1" ht="15.75" customHeight="1">
      <c r="J270" s="73"/>
      <c r="M270" s="73"/>
      <c r="P270" s="73"/>
      <c r="S270" s="73"/>
      <c r="V270" s="73"/>
      <c r="AH270" s="73"/>
      <c r="AK270" s="73"/>
      <c r="AN270" s="73"/>
      <c r="AQ270" s="73"/>
      <c r="AT270" s="73"/>
      <c r="AW270" s="73"/>
      <c r="AZ270" s="73"/>
      <c r="BC270" s="73"/>
      <c r="BF270" s="73"/>
      <c r="BI270" s="73"/>
      <c r="BL270" s="73"/>
      <c r="BO270" s="73"/>
      <c r="BR270" s="73"/>
      <c r="BU270" s="73"/>
      <c r="BX270" s="73"/>
      <c r="CA270" s="73"/>
      <c r="CD270" s="73"/>
      <c r="CG270" s="73"/>
      <c r="CJ270" s="73"/>
      <c r="CM270" s="73"/>
      <c r="CP270" s="73"/>
    </row>
    <row r="271" spans="10:94" s="43" customFormat="1" ht="15.75" customHeight="1">
      <c r="J271" s="73"/>
      <c r="M271" s="73"/>
      <c r="P271" s="73"/>
      <c r="S271" s="73"/>
      <c r="V271" s="73"/>
      <c r="AH271" s="73"/>
      <c r="AK271" s="73"/>
      <c r="AN271" s="73"/>
      <c r="AQ271" s="73"/>
      <c r="AT271" s="73"/>
      <c r="AW271" s="73"/>
      <c r="AZ271" s="73"/>
      <c r="BC271" s="73"/>
      <c r="BF271" s="73"/>
      <c r="BI271" s="73"/>
      <c r="BL271" s="73"/>
      <c r="BO271" s="73"/>
      <c r="BR271" s="73"/>
      <c r="BU271" s="73"/>
      <c r="BX271" s="73"/>
      <c r="CA271" s="73"/>
      <c r="CD271" s="73"/>
      <c r="CG271" s="73"/>
      <c r="CJ271" s="73"/>
      <c r="CM271" s="73"/>
      <c r="CP271" s="73"/>
    </row>
    <row r="272" spans="10:94" s="43" customFormat="1" ht="15.75" customHeight="1">
      <c r="J272" s="73"/>
      <c r="M272" s="73"/>
      <c r="P272" s="73"/>
      <c r="S272" s="73"/>
      <c r="V272" s="73"/>
      <c r="AH272" s="73"/>
      <c r="AK272" s="73"/>
      <c r="AN272" s="73"/>
      <c r="AQ272" s="73"/>
      <c r="AT272" s="73"/>
      <c r="AW272" s="73"/>
      <c r="AZ272" s="73"/>
      <c r="BC272" s="73"/>
      <c r="BF272" s="73"/>
      <c r="BI272" s="73"/>
      <c r="BL272" s="73"/>
      <c r="BO272" s="73"/>
      <c r="BR272" s="73"/>
      <c r="BU272" s="73"/>
      <c r="BX272" s="73"/>
      <c r="CA272" s="73"/>
      <c r="CD272" s="73"/>
      <c r="CG272" s="73"/>
      <c r="CJ272" s="73"/>
      <c r="CM272" s="73"/>
      <c r="CP272" s="73"/>
    </row>
    <row r="273" spans="10:94" s="43" customFormat="1" ht="15.75" customHeight="1">
      <c r="J273" s="73"/>
      <c r="M273" s="73"/>
      <c r="P273" s="73"/>
      <c r="S273" s="73"/>
      <c r="V273" s="73"/>
      <c r="AH273" s="73"/>
      <c r="AK273" s="73"/>
      <c r="AN273" s="73"/>
      <c r="AQ273" s="73"/>
      <c r="AT273" s="73"/>
      <c r="AW273" s="73"/>
      <c r="AZ273" s="73"/>
      <c r="BC273" s="73"/>
      <c r="BF273" s="73"/>
      <c r="BI273" s="73"/>
      <c r="BL273" s="73"/>
      <c r="BO273" s="73"/>
      <c r="BR273" s="73"/>
      <c r="BU273" s="73"/>
      <c r="BX273" s="73"/>
      <c r="CA273" s="73"/>
      <c r="CD273" s="73"/>
      <c r="CG273" s="73"/>
      <c r="CJ273" s="73"/>
      <c r="CM273" s="73"/>
      <c r="CP273" s="73"/>
    </row>
    <row r="274" spans="10:94" s="43" customFormat="1" ht="15.75" customHeight="1">
      <c r="J274" s="73"/>
      <c r="M274" s="73"/>
      <c r="P274" s="73"/>
      <c r="S274" s="73"/>
      <c r="V274" s="73"/>
      <c r="AH274" s="73"/>
      <c r="AK274" s="73"/>
      <c r="AN274" s="73"/>
      <c r="AQ274" s="73"/>
      <c r="AT274" s="73"/>
      <c r="AW274" s="73"/>
      <c r="AZ274" s="73"/>
      <c r="BC274" s="73"/>
      <c r="BF274" s="73"/>
      <c r="BI274" s="73"/>
      <c r="BL274" s="73"/>
      <c r="BO274" s="73"/>
      <c r="BR274" s="73"/>
      <c r="BU274" s="73"/>
      <c r="BX274" s="73"/>
      <c r="CA274" s="73"/>
      <c r="CD274" s="73"/>
      <c r="CG274" s="73"/>
      <c r="CJ274" s="73"/>
      <c r="CM274" s="73"/>
      <c r="CP274" s="73"/>
    </row>
    <row r="275" spans="10:94" s="43" customFormat="1" ht="15.75" customHeight="1">
      <c r="J275" s="73"/>
      <c r="M275" s="73"/>
      <c r="P275" s="73"/>
      <c r="S275" s="73"/>
      <c r="V275" s="73"/>
      <c r="AH275" s="73"/>
      <c r="AK275" s="73"/>
      <c r="AN275" s="73"/>
      <c r="AQ275" s="73"/>
      <c r="AT275" s="73"/>
      <c r="AW275" s="73"/>
      <c r="AZ275" s="73"/>
      <c r="BC275" s="73"/>
      <c r="BF275" s="73"/>
      <c r="BI275" s="73"/>
      <c r="BL275" s="73"/>
      <c r="BO275" s="73"/>
      <c r="BR275" s="73"/>
      <c r="BU275" s="73"/>
      <c r="BX275" s="73"/>
      <c r="CA275" s="73"/>
      <c r="CD275" s="73"/>
      <c r="CG275" s="73"/>
      <c r="CJ275" s="73"/>
      <c r="CM275" s="73"/>
      <c r="CP275" s="73"/>
    </row>
    <row r="276" spans="10:94" s="43" customFormat="1" ht="15.75" customHeight="1">
      <c r="J276" s="73"/>
      <c r="M276" s="73"/>
      <c r="P276" s="73"/>
      <c r="S276" s="73"/>
      <c r="V276" s="73"/>
      <c r="AH276" s="73"/>
      <c r="AK276" s="73"/>
      <c r="AN276" s="73"/>
      <c r="AQ276" s="73"/>
      <c r="AT276" s="73"/>
      <c r="AW276" s="73"/>
      <c r="AZ276" s="73"/>
      <c r="BC276" s="73"/>
      <c r="BF276" s="73"/>
      <c r="BI276" s="73"/>
      <c r="BL276" s="73"/>
      <c r="BO276" s="73"/>
      <c r="BR276" s="73"/>
      <c r="BU276" s="73"/>
      <c r="BX276" s="73"/>
      <c r="CA276" s="73"/>
      <c r="CD276" s="73"/>
      <c r="CG276" s="73"/>
      <c r="CJ276" s="73"/>
      <c r="CM276" s="73"/>
      <c r="CP276" s="73"/>
    </row>
    <row r="277" spans="10:94" s="43" customFormat="1" ht="15.75" customHeight="1">
      <c r="J277" s="73"/>
      <c r="M277" s="73"/>
      <c r="P277" s="73"/>
      <c r="S277" s="73"/>
      <c r="V277" s="73"/>
      <c r="AH277" s="73"/>
      <c r="AK277" s="73"/>
      <c r="AN277" s="73"/>
      <c r="AQ277" s="73"/>
      <c r="AT277" s="73"/>
      <c r="AW277" s="73"/>
      <c r="AZ277" s="73"/>
      <c r="BC277" s="73"/>
      <c r="BF277" s="73"/>
      <c r="BI277" s="73"/>
      <c r="BL277" s="73"/>
      <c r="BO277" s="73"/>
      <c r="BR277" s="73"/>
      <c r="BU277" s="73"/>
      <c r="BX277" s="73"/>
      <c r="CA277" s="73"/>
      <c r="CD277" s="73"/>
      <c r="CG277" s="73"/>
      <c r="CJ277" s="73"/>
      <c r="CM277" s="73"/>
      <c r="CP277" s="73"/>
    </row>
    <row r="278" spans="10:94" s="43" customFormat="1" ht="15.75" customHeight="1">
      <c r="J278" s="73"/>
      <c r="M278" s="73"/>
      <c r="P278" s="73"/>
      <c r="S278" s="73"/>
      <c r="V278" s="73"/>
      <c r="AH278" s="73"/>
      <c r="AK278" s="73"/>
      <c r="AN278" s="73"/>
      <c r="AQ278" s="73"/>
      <c r="AT278" s="73"/>
      <c r="AW278" s="73"/>
      <c r="AZ278" s="73"/>
      <c r="BC278" s="73"/>
      <c r="BF278" s="73"/>
      <c r="BI278" s="73"/>
      <c r="BL278" s="73"/>
      <c r="BO278" s="73"/>
      <c r="BR278" s="73"/>
      <c r="BU278" s="73"/>
      <c r="BX278" s="73"/>
      <c r="CA278" s="73"/>
      <c r="CD278" s="73"/>
      <c r="CG278" s="73"/>
      <c r="CJ278" s="73"/>
      <c r="CM278" s="73"/>
      <c r="CP278" s="73"/>
    </row>
    <row r="279" spans="10:94" s="43" customFormat="1" ht="15.75" customHeight="1">
      <c r="J279" s="73"/>
      <c r="M279" s="73"/>
      <c r="P279" s="73"/>
      <c r="S279" s="73"/>
      <c r="V279" s="73"/>
      <c r="AH279" s="73"/>
      <c r="AK279" s="73"/>
      <c r="AN279" s="73"/>
      <c r="AQ279" s="73"/>
      <c r="AT279" s="73"/>
      <c r="AW279" s="73"/>
      <c r="AZ279" s="73"/>
      <c r="BC279" s="73"/>
      <c r="BF279" s="73"/>
      <c r="BI279" s="73"/>
      <c r="BL279" s="73"/>
      <c r="BO279" s="73"/>
      <c r="BR279" s="73"/>
      <c r="BU279" s="73"/>
      <c r="BX279" s="73"/>
      <c r="CA279" s="73"/>
      <c r="CD279" s="73"/>
      <c r="CG279" s="73"/>
      <c r="CJ279" s="73"/>
      <c r="CM279" s="73"/>
      <c r="CP279" s="73"/>
    </row>
    <row r="280" spans="10:94" s="43" customFormat="1" ht="15.75" customHeight="1">
      <c r="J280" s="73"/>
      <c r="M280" s="73"/>
      <c r="P280" s="73"/>
      <c r="S280" s="73"/>
      <c r="V280" s="73"/>
      <c r="AH280" s="73"/>
      <c r="AK280" s="73"/>
      <c r="AN280" s="73"/>
      <c r="AQ280" s="73"/>
      <c r="AT280" s="73"/>
      <c r="AW280" s="73"/>
      <c r="AZ280" s="73"/>
      <c r="BC280" s="73"/>
      <c r="BF280" s="73"/>
      <c r="BI280" s="73"/>
      <c r="BL280" s="73"/>
      <c r="BO280" s="73"/>
      <c r="BR280" s="73"/>
      <c r="BU280" s="73"/>
      <c r="BX280" s="73"/>
      <c r="CA280" s="73"/>
      <c r="CD280" s="73"/>
      <c r="CG280" s="73"/>
      <c r="CJ280" s="73"/>
      <c r="CM280" s="73"/>
      <c r="CP280" s="73"/>
    </row>
    <row r="281" spans="10:94" s="43" customFormat="1" ht="15.75" customHeight="1">
      <c r="J281" s="73"/>
      <c r="M281" s="73"/>
      <c r="P281" s="73"/>
      <c r="S281" s="73"/>
      <c r="V281" s="73"/>
      <c r="AH281" s="73"/>
      <c r="AK281" s="73"/>
      <c r="AN281" s="73"/>
      <c r="AQ281" s="73"/>
      <c r="AT281" s="73"/>
      <c r="AW281" s="73"/>
      <c r="AZ281" s="73"/>
      <c r="BC281" s="73"/>
      <c r="BF281" s="73"/>
      <c r="BI281" s="73"/>
      <c r="BL281" s="73"/>
      <c r="BO281" s="73"/>
      <c r="BR281" s="73"/>
      <c r="BU281" s="73"/>
      <c r="BX281" s="73"/>
      <c r="CA281" s="73"/>
      <c r="CD281" s="73"/>
      <c r="CG281" s="73"/>
      <c r="CJ281" s="73"/>
      <c r="CM281" s="73"/>
      <c r="CP281" s="73"/>
    </row>
    <row r="282" spans="10:94" s="43" customFormat="1" ht="15.75" customHeight="1">
      <c r="J282" s="73"/>
      <c r="M282" s="73"/>
      <c r="P282" s="73"/>
      <c r="S282" s="73"/>
      <c r="V282" s="73"/>
      <c r="AH282" s="73"/>
      <c r="AK282" s="73"/>
      <c r="AN282" s="73"/>
      <c r="AQ282" s="73"/>
      <c r="AT282" s="73"/>
      <c r="AW282" s="73"/>
      <c r="AZ282" s="73"/>
      <c r="BC282" s="73"/>
      <c r="BF282" s="73"/>
      <c r="BI282" s="73"/>
      <c r="BL282" s="73"/>
      <c r="BO282" s="73"/>
      <c r="BR282" s="73"/>
      <c r="BU282" s="73"/>
      <c r="BX282" s="73"/>
      <c r="CA282" s="73"/>
      <c r="CD282" s="73"/>
      <c r="CG282" s="73"/>
      <c r="CJ282" s="73"/>
      <c r="CM282" s="73"/>
      <c r="CP282" s="73"/>
    </row>
    <row r="283" spans="10:94" s="43" customFormat="1" ht="15.75" customHeight="1">
      <c r="J283" s="73"/>
      <c r="M283" s="73"/>
      <c r="P283" s="73"/>
      <c r="S283" s="73"/>
      <c r="V283" s="73"/>
      <c r="AH283" s="73"/>
      <c r="AK283" s="73"/>
      <c r="AN283" s="73"/>
      <c r="AQ283" s="73"/>
      <c r="AT283" s="73"/>
      <c r="AW283" s="73"/>
      <c r="AZ283" s="73"/>
      <c r="BC283" s="73"/>
      <c r="BF283" s="73"/>
      <c r="BI283" s="73"/>
      <c r="BL283" s="73"/>
      <c r="BO283" s="73"/>
      <c r="BR283" s="73"/>
      <c r="BU283" s="73"/>
      <c r="BX283" s="73"/>
      <c r="CA283" s="73"/>
      <c r="CD283" s="73"/>
      <c r="CG283" s="73"/>
      <c r="CJ283" s="73"/>
      <c r="CM283" s="73"/>
      <c r="CP283" s="73"/>
    </row>
    <row r="284" spans="10:94" s="43" customFormat="1" ht="15.75" customHeight="1">
      <c r="J284" s="73"/>
      <c r="M284" s="73"/>
      <c r="P284" s="73"/>
      <c r="S284" s="73"/>
      <c r="V284" s="73"/>
      <c r="AH284" s="73"/>
      <c r="AK284" s="73"/>
      <c r="AN284" s="73"/>
      <c r="AQ284" s="73"/>
      <c r="AT284" s="73"/>
      <c r="AW284" s="73"/>
      <c r="AZ284" s="73"/>
      <c r="BC284" s="73"/>
      <c r="BF284" s="73"/>
      <c r="BI284" s="73"/>
      <c r="BL284" s="73"/>
      <c r="BO284" s="73"/>
      <c r="BR284" s="73"/>
      <c r="BU284" s="73"/>
      <c r="BX284" s="73"/>
      <c r="CA284" s="73"/>
      <c r="CD284" s="73"/>
      <c r="CG284" s="73"/>
      <c r="CJ284" s="73"/>
      <c r="CM284" s="73"/>
      <c r="CP284" s="73"/>
    </row>
    <row r="285" spans="10:94" s="43" customFormat="1" ht="15.75" customHeight="1">
      <c r="J285" s="73"/>
      <c r="M285" s="73"/>
      <c r="P285" s="73"/>
      <c r="S285" s="73"/>
      <c r="V285" s="73"/>
      <c r="AH285" s="73"/>
      <c r="AK285" s="73"/>
      <c r="AN285" s="73"/>
      <c r="AQ285" s="73"/>
      <c r="AT285" s="73"/>
      <c r="AW285" s="73"/>
      <c r="AZ285" s="73"/>
      <c r="BC285" s="73"/>
      <c r="BF285" s="73"/>
      <c r="BI285" s="73"/>
      <c r="BL285" s="73"/>
      <c r="BO285" s="73"/>
      <c r="BR285" s="73"/>
      <c r="BU285" s="73"/>
      <c r="BX285" s="73"/>
      <c r="CA285" s="73"/>
      <c r="CD285" s="73"/>
      <c r="CG285" s="73"/>
      <c r="CJ285" s="73"/>
      <c r="CM285" s="73"/>
      <c r="CP285" s="73"/>
    </row>
    <row r="286" spans="10:94" s="43" customFormat="1" ht="15.75" customHeight="1">
      <c r="J286" s="73"/>
      <c r="M286" s="73"/>
      <c r="P286" s="73"/>
      <c r="S286" s="73"/>
      <c r="V286" s="73"/>
      <c r="AH286" s="73"/>
      <c r="AK286" s="73"/>
      <c r="AN286" s="73"/>
      <c r="AQ286" s="73"/>
      <c r="AT286" s="73"/>
      <c r="AW286" s="73"/>
      <c r="AZ286" s="73"/>
      <c r="BC286" s="73"/>
      <c r="BF286" s="73"/>
      <c r="BI286" s="73"/>
      <c r="BL286" s="73"/>
      <c r="BO286" s="73"/>
      <c r="BR286" s="73"/>
      <c r="BU286" s="73"/>
      <c r="BX286" s="73"/>
      <c r="CA286" s="73"/>
      <c r="CD286" s="73"/>
      <c r="CG286" s="73"/>
      <c r="CJ286" s="73"/>
      <c r="CM286" s="73"/>
      <c r="CP286" s="73"/>
    </row>
    <row r="287" spans="10:94" s="43" customFormat="1" ht="15.75" customHeight="1">
      <c r="J287" s="73"/>
      <c r="M287" s="73"/>
      <c r="P287" s="73"/>
      <c r="S287" s="73"/>
      <c r="V287" s="73"/>
      <c r="AH287" s="73"/>
      <c r="AK287" s="73"/>
      <c r="AN287" s="73"/>
      <c r="AQ287" s="73"/>
      <c r="AT287" s="73"/>
      <c r="AW287" s="73"/>
      <c r="AZ287" s="73"/>
      <c r="BC287" s="73"/>
      <c r="BF287" s="73"/>
      <c r="BI287" s="73"/>
      <c r="BL287" s="73"/>
      <c r="BO287" s="73"/>
      <c r="BR287" s="73"/>
      <c r="BU287" s="73"/>
      <c r="BX287" s="73"/>
      <c r="CA287" s="73"/>
      <c r="CD287" s="73"/>
      <c r="CG287" s="73"/>
      <c r="CJ287" s="73"/>
      <c r="CM287" s="73"/>
      <c r="CP287" s="73"/>
    </row>
    <row r="288" spans="10:94" s="43" customFormat="1" ht="15.75" customHeight="1">
      <c r="J288" s="73"/>
      <c r="M288" s="73"/>
      <c r="P288" s="73"/>
      <c r="S288" s="73"/>
      <c r="V288" s="73"/>
      <c r="AH288" s="73"/>
      <c r="AK288" s="73"/>
      <c r="AN288" s="73"/>
      <c r="AQ288" s="73"/>
      <c r="AT288" s="73"/>
      <c r="AW288" s="73"/>
      <c r="AZ288" s="73"/>
      <c r="BC288" s="73"/>
      <c r="BF288" s="73"/>
      <c r="BI288" s="73"/>
      <c r="BL288" s="73"/>
      <c r="BO288" s="73"/>
      <c r="BR288" s="73"/>
      <c r="BU288" s="73"/>
      <c r="BX288" s="73"/>
      <c r="CA288" s="73"/>
      <c r="CD288" s="73"/>
      <c r="CG288" s="73"/>
      <c r="CJ288" s="73"/>
      <c r="CM288" s="73"/>
      <c r="CP288" s="73"/>
    </row>
    <row r="289" spans="10:94" s="43" customFormat="1" ht="15.75" customHeight="1">
      <c r="J289" s="73"/>
      <c r="M289" s="73"/>
      <c r="P289" s="73"/>
      <c r="S289" s="73"/>
      <c r="V289" s="73"/>
      <c r="AH289" s="73"/>
      <c r="AK289" s="73"/>
      <c r="AN289" s="73"/>
      <c r="AQ289" s="73"/>
      <c r="AT289" s="73"/>
      <c r="AW289" s="73"/>
      <c r="AZ289" s="73"/>
      <c r="BC289" s="73"/>
      <c r="BF289" s="73"/>
      <c r="BI289" s="73"/>
      <c r="BL289" s="73"/>
      <c r="BO289" s="73"/>
      <c r="BR289" s="73"/>
      <c r="BU289" s="73"/>
      <c r="BX289" s="73"/>
      <c r="CA289" s="73"/>
      <c r="CD289" s="73"/>
      <c r="CG289" s="73"/>
      <c r="CJ289" s="73"/>
      <c r="CM289" s="73"/>
      <c r="CP289" s="73"/>
    </row>
    <row r="290" spans="10:94" s="43" customFormat="1" ht="15.75" customHeight="1">
      <c r="J290" s="73"/>
      <c r="M290" s="73"/>
      <c r="P290" s="73"/>
      <c r="S290" s="73"/>
      <c r="V290" s="73"/>
      <c r="AH290" s="73"/>
      <c r="AK290" s="73"/>
      <c r="AN290" s="73"/>
      <c r="AQ290" s="73"/>
      <c r="AT290" s="73"/>
      <c r="AW290" s="73"/>
      <c r="AZ290" s="73"/>
      <c r="BC290" s="73"/>
      <c r="BF290" s="73"/>
      <c r="BI290" s="73"/>
      <c r="BL290" s="73"/>
      <c r="BO290" s="73"/>
      <c r="BR290" s="73"/>
      <c r="BU290" s="73"/>
      <c r="BX290" s="73"/>
      <c r="CA290" s="73"/>
      <c r="CD290" s="73"/>
      <c r="CG290" s="73"/>
      <c r="CJ290" s="73"/>
      <c r="CM290" s="73"/>
      <c r="CP290" s="73"/>
    </row>
    <row r="291" spans="10:94" s="43" customFormat="1" ht="15.75" customHeight="1">
      <c r="J291" s="73"/>
      <c r="M291" s="73"/>
      <c r="P291" s="73"/>
      <c r="S291" s="73"/>
      <c r="V291" s="73"/>
      <c r="AH291" s="73"/>
      <c r="AK291" s="73"/>
      <c r="AN291" s="73"/>
      <c r="AQ291" s="73"/>
      <c r="AT291" s="73"/>
      <c r="AW291" s="73"/>
      <c r="AZ291" s="73"/>
      <c r="BC291" s="73"/>
      <c r="BF291" s="73"/>
      <c r="BI291" s="73"/>
      <c r="BL291" s="73"/>
      <c r="BO291" s="73"/>
      <c r="BR291" s="73"/>
      <c r="BU291" s="73"/>
      <c r="BX291" s="73"/>
      <c r="CA291" s="73"/>
      <c r="CD291" s="73"/>
      <c r="CG291" s="73"/>
      <c r="CJ291" s="73"/>
      <c r="CM291" s="73"/>
      <c r="CP291" s="73"/>
    </row>
    <row r="292" spans="10:94" s="43" customFormat="1" ht="15.75" customHeight="1">
      <c r="J292" s="73"/>
      <c r="M292" s="73"/>
      <c r="P292" s="73"/>
      <c r="S292" s="73"/>
      <c r="V292" s="73"/>
      <c r="AH292" s="73"/>
      <c r="AK292" s="73"/>
      <c r="AN292" s="73"/>
      <c r="AQ292" s="73"/>
      <c r="AT292" s="73"/>
      <c r="AW292" s="73"/>
      <c r="AZ292" s="73"/>
      <c r="BC292" s="73"/>
      <c r="BF292" s="73"/>
      <c r="BI292" s="73"/>
      <c r="BL292" s="73"/>
      <c r="BO292" s="73"/>
      <c r="BR292" s="73"/>
      <c r="BU292" s="73"/>
      <c r="BX292" s="73"/>
      <c r="CA292" s="73"/>
      <c r="CD292" s="73"/>
      <c r="CG292" s="73"/>
      <c r="CJ292" s="73"/>
      <c r="CM292" s="73"/>
      <c r="CP292" s="73"/>
    </row>
    <row r="293" spans="10:94" s="43" customFormat="1" ht="15.75" customHeight="1">
      <c r="J293" s="73"/>
      <c r="M293" s="73"/>
      <c r="P293" s="73"/>
      <c r="S293" s="73"/>
      <c r="V293" s="73"/>
      <c r="AH293" s="73"/>
      <c r="AK293" s="73"/>
      <c r="AN293" s="73"/>
      <c r="AQ293" s="73"/>
      <c r="AT293" s="73"/>
      <c r="AW293" s="73"/>
      <c r="AZ293" s="73"/>
      <c r="BC293" s="73"/>
      <c r="BF293" s="73"/>
      <c r="BI293" s="73"/>
      <c r="BL293" s="73"/>
      <c r="BO293" s="73"/>
      <c r="BR293" s="73"/>
      <c r="BU293" s="73"/>
      <c r="BX293" s="73"/>
      <c r="CA293" s="73"/>
      <c r="CD293" s="73"/>
      <c r="CG293" s="73"/>
      <c r="CJ293" s="73"/>
      <c r="CM293" s="73"/>
      <c r="CP293" s="73"/>
    </row>
    <row r="294" spans="10:94" s="43" customFormat="1" ht="15.75" customHeight="1">
      <c r="J294" s="73"/>
      <c r="M294" s="73"/>
      <c r="P294" s="73"/>
      <c r="S294" s="73"/>
      <c r="V294" s="73"/>
      <c r="AH294" s="73"/>
      <c r="AK294" s="73"/>
      <c r="AN294" s="73"/>
      <c r="AQ294" s="73"/>
      <c r="AT294" s="73"/>
      <c r="AW294" s="73"/>
      <c r="AZ294" s="73"/>
      <c r="BC294" s="73"/>
      <c r="BF294" s="73"/>
      <c r="BI294" s="73"/>
      <c r="BL294" s="73"/>
      <c r="BO294" s="73"/>
      <c r="BR294" s="73"/>
      <c r="BU294" s="73"/>
      <c r="BX294" s="73"/>
      <c r="CA294" s="73"/>
      <c r="CD294" s="73"/>
      <c r="CG294" s="73"/>
      <c r="CJ294" s="73"/>
      <c r="CM294" s="73"/>
      <c r="CP294" s="73"/>
    </row>
    <row r="295" spans="10:94" s="43" customFormat="1" ht="15.75" customHeight="1">
      <c r="J295" s="73"/>
      <c r="M295" s="73"/>
      <c r="P295" s="73"/>
      <c r="S295" s="73"/>
      <c r="V295" s="73"/>
      <c r="AH295" s="73"/>
      <c r="AK295" s="73"/>
      <c r="AN295" s="73"/>
      <c r="AQ295" s="73"/>
      <c r="AT295" s="73"/>
      <c r="AW295" s="73"/>
      <c r="AZ295" s="73"/>
      <c r="BC295" s="73"/>
      <c r="BF295" s="73"/>
      <c r="BI295" s="73"/>
      <c r="BL295" s="73"/>
      <c r="BO295" s="73"/>
      <c r="BR295" s="73"/>
      <c r="BU295" s="73"/>
      <c r="BX295" s="73"/>
      <c r="CA295" s="73"/>
      <c r="CD295" s="73"/>
      <c r="CG295" s="73"/>
      <c r="CJ295" s="73"/>
      <c r="CM295" s="73"/>
      <c r="CP295" s="73"/>
    </row>
    <row r="296" spans="10:94" s="43" customFormat="1" ht="15.75" customHeight="1">
      <c r="J296" s="73"/>
      <c r="M296" s="73"/>
      <c r="P296" s="73"/>
      <c r="S296" s="73"/>
      <c r="V296" s="73"/>
      <c r="AH296" s="73"/>
      <c r="AK296" s="73"/>
      <c r="AN296" s="73"/>
      <c r="AQ296" s="73"/>
      <c r="AT296" s="73"/>
      <c r="AW296" s="73"/>
      <c r="AZ296" s="73"/>
      <c r="BC296" s="73"/>
      <c r="BF296" s="73"/>
      <c r="BI296" s="73"/>
      <c r="BL296" s="73"/>
      <c r="BO296" s="73"/>
      <c r="BR296" s="73"/>
      <c r="BU296" s="73"/>
      <c r="BX296" s="73"/>
      <c r="CA296" s="73"/>
      <c r="CD296" s="73"/>
      <c r="CG296" s="73"/>
      <c r="CJ296" s="73"/>
      <c r="CM296" s="73"/>
      <c r="CP296" s="73"/>
    </row>
    <row r="297" spans="10:94" s="43" customFormat="1" ht="15.75" customHeight="1">
      <c r="J297" s="73"/>
      <c r="M297" s="73"/>
      <c r="P297" s="73"/>
      <c r="S297" s="73"/>
      <c r="V297" s="73"/>
      <c r="AH297" s="73"/>
      <c r="AK297" s="73"/>
      <c r="AN297" s="73"/>
      <c r="AQ297" s="73"/>
      <c r="AT297" s="73"/>
      <c r="AW297" s="73"/>
      <c r="AZ297" s="73"/>
      <c r="BC297" s="73"/>
      <c r="BF297" s="73"/>
      <c r="BI297" s="73"/>
      <c r="BL297" s="73"/>
      <c r="BO297" s="73"/>
      <c r="BR297" s="73"/>
      <c r="BU297" s="73"/>
      <c r="BX297" s="73"/>
      <c r="CA297" s="73"/>
      <c r="CD297" s="73"/>
      <c r="CG297" s="73"/>
      <c r="CJ297" s="73"/>
      <c r="CM297" s="73"/>
      <c r="CP297" s="73"/>
    </row>
    <row r="298" spans="10:94" s="43" customFormat="1" ht="15.75" customHeight="1">
      <c r="J298" s="73"/>
      <c r="M298" s="73"/>
      <c r="P298" s="73"/>
      <c r="S298" s="73"/>
      <c r="V298" s="73"/>
      <c r="AH298" s="73"/>
      <c r="AK298" s="73"/>
      <c r="AN298" s="73"/>
      <c r="AQ298" s="73"/>
      <c r="AT298" s="73"/>
      <c r="AW298" s="73"/>
      <c r="AZ298" s="73"/>
      <c r="BC298" s="73"/>
      <c r="BF298" s="73"/>
      <c r="BI298" s="73"/>
      <c r="BL298" s="73"/>
      <c r="BO298" s="73"/>
      <c r="BR298" s="73"/>
      <c r="BU298" s="73"/>
      <c r="BX298" s="73"/>
      <c r="CA298" s="73"/>
      <c r="CD298" s="73"/>
      <c r="CG298" s="73"/>
      <c r="CJ298" s="73"/>
      <c r="CM298" s="73"/>
      <c r="CP298" s="73"/>
    </row>
    <row r="299" spans="10:94" s="43" customFormat="1" ht="15.75" customHeight="1">
      <c r="J299" s="73"/>
      <c r="M299" s="73"/>
      <c r="P299" s="73"/>
      <c r="S299" s="73"/>
      <c r="V299" s="73"/>
      <c r="AH299" s="73"/>
      <c r="AK299" s="73"/>
      <c r="AN299" s="73"/>
      <c r="AQ299" s="73"/>
      <c r="AT299" s="73"/>
      <c r="AW299" s="73"/>
      <c r="AZ299" s="73"/>
      <c r="BC299" s="73"/>
      <c r="BF299" s="73"/>
      <c r="BI299" s="73"/>
      <c r="BL299" s="73"/>
      <c r="BO299" s="73"/>
      <c r="BR299" s="73"/>
      <c r="BU299" s="73"/>
      <c r="BX299" s="73"/>
      <c r="CA299" s="73"/>
      <c r="CD299" s="73"/>
      <c r="CG299" s="73"/>
      <c r="CJ299" s="73"/>
      <c r="CM299" s="73"/>
      <c r="CP299" s="73"/>
    </row>
    <row r="300" spans="10:94" s="43" customFormat="1" ht="15.75" customHeight="1">
      <c r="J300" s="73"/>
      <c r="M300" s="73"/>
      <c r="P300" s="73"/>
      <c r="S300" s="73"/>
      <c r="V300" s="73"/>
      <c r="AH300" s="73"/>
      <c r="AK300" s="73"/>
      <c r="AN300" s="73"/>
      <c r="AQ300" s="73"/>
      <c r="AT300" s="73"/>
      <c r="AW300" s="73"/>
      <c r="AZ300" s="73"/>
      <c r="BC300" s="73"/>
      <c r="BF300" s="73"/>
      <c r="BI300" s="73"/>
      <c r="BL300" s="73"/>
      <c r="BO300" s="73"/>
      <c r="BR300" s="73"/>
      <c r="BU300" s="73"/>
      <c r="BX300" s="73"/>
      <c r="CA300" s="73"/>
      <c r="CD300" s="73"/>
      <c r="CG300" s="73"/>
      <c r="CJ300" s="73"/>
      <c r="CM300" s="73"/>
      <c r="CP300" s="73"/>
    </row>
    <row r="301" spans="10:94" s="43" customFormat="1" ht="15.75" customHeight="1">
      <c r="J301" s="73"/>
      <c r="M301" s="73"/>
      <c r="P301" s="73"/>
      <c r="S301" s="73"/>
      <c r="V301" s="73"/>
      <c r="AH301" s="73"/>
      <c r="AK301" s="73"/>
      <c r="AN301" s="73"/>
      <c r="AQ301" s="73"/>
      <c r="AT301" s="73"/>
      <c r="AW301" s="73"/>
      <c r="AZ301" s="73"/>
      <c r="BC301" s="73"/>
      <c r="BF301" s="73"/>
      <c r="BI301" s="73"/>
      <c r="BL301" s="73"/>
      <c r="BO301" s="73"/>
      <c r="BR301" s="73"/>
      <c r="BU301" s="73"/>
      <c r="BX301" s="73"/>
      <c r="CA301" s="73"/>
      <c r="CD301" s="73"/>
      <c r="CG301" s="73"/>
      <c r="CJ301" s="73"/>
      <c r="CM301" s="73"/>
      <c r="CP301" s="73"/>
    </row>
  </sheetData>
  <customSheetViews>
    <customSheetView guid="{3556436A-C311-4B70-B0DA-7F2536446A45}" scale="80" hiddenColumns="1">
      <pane xSplit="4" ySplit="7" topLeftCell="E8" activePane="bottomRight" state="frozen"/>
      <selection pane="bottomRight" activeCell="H26" sqref="H26"/>
      <pageMargins left="0.19685039370078741" right="0.27559055118110237" top="0.28999999999999998" bottom="0.39370078740157483" header="0.19685039370078741" footer="0.19685039370078741"/>
      <pageSetup paperSize="9" scale="85" orientation="landscape" r:id="rId1"/>
      <headerFooter alignWithMargins="0"/>
    </customSheetView>
    <customSheetView guid="{E2495AD0-B87A-4C01-9209-9BB683D27353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2"/>
      <headerFooter alignWithMargins="0"/>
    </customSheetView>
    <customSheetView guid="{41BA604A-43EE-4629-94F2-F260D0B28AFE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3"/>
      <headerFooter alignWithMargins="0"/>
    </customSheetView>
    <customSheetView guid="{1D693339-18FB-4BA2-B92E-9DFB4683D3D5}" scale="90" showPageBreaks="1" hiddenColumns="1">
      <pane xSplit="4" ySplit="7" topLeftCell="E8" activePane="bottomRight" state="frozen"/>
      <selection pane="bottomRight" activeCell="CI10" sqref="CI10:CN20"/>
      <pageMargins left="0.19685039370078741" right="0.27559055118110237" top="0.28999999999999998" bottom="0.39370078740157483" header="0.19685039370078741" footer="0.19685039370078741"/>
      <pageSetup paperSize="9" scale="85" orientation="landscape" r:id="rId4"/>
      <headerFooter alignWithMargins="0"/>
    </customSheetView>
  </customSheetViews>
  <mergeCells count="95">
    <mergeCell ref="BM2:BO2"/>
    <mergeCell ref="BV5:BX5"/>
    <mergeCell ref="BS5:BU5"/>
    <mergeCell ref="BS4:BU4"/>
    <mergeCell ref="BY1:CA2"/>
    <mergeCell ref="BV4:BX4"/>
    <mergeCell ref="BM5:BO5"/>
    <mergeCell ref="BM4:BO4"/>
    <mergeCell ref="BP4:BR4"/>
    <mergeCell ref="BP2:BR2"/>
    <mergeCell ref="N1:BX1"/>
    <mergeCell ref="T4:V4"/>
    <mergeCell ref="W4:Y4"/>
    <mergeCell ref="W2:Y2"/>
    <mergeCell ref="Z4:AB4"/>
    <mergeCell ref="AR2:AT2"/>
    <mergeCell ref="Z2:AB2"/>
    <mergeCell ref="AO2:AQ2"/>
    <mergeCell ref="AC2:AE2"/>
    <mergeCell ref="AC4:AE4"/>
    <mergeCell ref="AX4:AZ4"/>
    <mergeCell ref="A1:A3"/>
    <mergeCell ref="A4:A5"/>
    <mergeCell ref="B4:D5"/>
    <mergeCell ref="E4:G4"/>
    <mergeCell ref="E5:G5"/>
    <mergeCell ref="K5:M5"/>
    <mergeCell ref="K4:M4"/>
    <mergeCell ref="B1:D2"/>
    <mergeCell ref="E1:G2"/>
    <mergeCell ref="K1:M2"/>
    <mergeCell ref="H4:J4"/>
    <mergeCell ref="H5:J5"/>
    <mergeCell ref="H1:J2"/>
    <mergeCell ref="BV2:BX2"/>
    <mergeCell ref="BG4:BI4"/>
    <mergeCell ref="BS2:BU2"/>
    <mergeCell ref="N4:P4"/>
    <mergeCell ref="AR4:AT4"/>
    <mergeCell ref="BA5:BC5"/>
    <mergeCell ref="BA4:BC4"/>
    <mergeCell ref="AU5:AW5"/>
    <mergeCell ref="AX5:AZ5"/>
    <mergeCell ref="AC5:AE5"/>
    <mergeCell ref="AL5:AN5"/>
    <mergeCell ref="AF5:AH5"/>
    <mergeCell ref="AI5:AK5"/>
    <mergeCell ref="AR5:AT5"/>
    <mergeCell ref="AI2:AK2"/>
    <mergeCell ref="AI4:AK4"/>
    <mergeCell ref="BP5:BR5"/>
    <mergeCell ref="BD5:BF5"/>
    <mergeCell ref="BJ5:BL5"/>
    <mergeCell ref="BJ4:BL4"/>
    <mergeCell ref="BJ2:BL2"/>
    <mergeCell ref="BG2:BI2"/>
    <mergeCell ref="BD2:BF2"/>
    <mergeCell ref="BD4:BF4"/>
    <mergeCell ref="N5:P5"/>
    <mergeCell ref="T5:V5"/>
    <mergeCell ref="Q4:S4"/>
    <mergeCell ref="Q2:S2"/>
    <mergeCell ref="T2:V2"/>
    <mergeCell ref="N2:P2"/>
    <mergeCell ref="W5:Y5"/>
    <mergeCell ref="Q5:S5"/>
    <mergeCell ref="BG5:BI5"/>
    <mergeCell ref="Z5:AB5"/>
    <mergeCell ref="AO5:AQ5"/>
    <mergeCell ref="AL2:AN2"/>
    <mergeCell ref="AF2:AH2"/>
    <mergeCell ref="AU4:AW4"/>
    <mergeCell ref="AO4:AQ4"/>
    <mergeCell ref="AF4:AH4"/>
    <mergeCell ref="AU2:AW2"/>
    <mergeCell ref="AL4:AN4"/>
    <mergeCell ref="AX2:AZ2"/>
    <mergeCell ref="BA2:BC2"/>
    <mergeCell ref="CB1:CG1"/>
    <mergeCell ref="CB4:CD4"/>
    <mergeCell ref="CE4:CG4"/>
    <mergeCell ref="CB2:CD2"/>
    <mergeCell ref="CE2:CG2"/>
    <mergeCell ref="BY4:CA4"/>
    <mergeCell ref="CB5:CD5"/>
    <mergeCell ref="CK2:CM2"/>
    <mergeCell ref="CK4:CM4"/>
    <mergeCell ref="CK5:CM5"/>
    <mergeCell ref="CE5:CG5"/>
    <mergeCell ref="CN1:CP2"/>
    <mergeCell ref="CN4:CP4"/>
    <mergeCell ref="CN5:CP5"/>
    <mergeCell ref="CH1:CJ2"/>
    <mergeCell ref="CH4:CJ4"/>
    <mergeCell ref="CH5:CJ5"/>
  </mergeCells>
  <phoneticPr fontId="3" type="noConversion"/>
  <pageMargins left="0.19685039370078741" right="0.27559055118110237" top="0.27559055118110237" bottom="0.39370078740157483" header="0.19685039370078741" footer="0.19685039370078741"/>
  <pageSetup paperSize="9" scale="85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R133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T150" sqref="AT150"/>
    </sheetView>
  </sheetViews>
  <sheetFormatPr defaultColWidth="9.140625" defaultRowHeight="13.5" customHeight="1"/>
  <cols>
    <col min="1" max="1" width="20.42578125" style="43" customWidth="1"/>
    <col min="2" max="2" width="16.42578125" style="43" customWidth="1"/>
    <col min="3" max="3" width="19.85546875" style="43" customWidth="1"/>
    <col min="4" max="4" width="11.140625" style="43" customWidth="1"/>
    <col min="5" max="5" width="18.7109375" style="43" customWidth="1"/>
    <col min="6" max="6" width="15.42578125" style="43" customWidth="1"/>
    <col min="7" max="7" width="12.7109375" style="43" bestFit="1" customWidth="1"/>
    <col min="8" max="8" width="14.85546875" style="43" customWidth="1"/>
    <col min="9" max="9" width="14.7109375" style="43" customWidth="1"/>
    <col min="10" max="10" width="12.7109375" style="43" customWidth="1"/>
    <col min="11" max="11" width="13.5703125" style="43" customWidth="1"/>
    <col min="12" max="12" width="12.7109375" style="43" customWidth="1"/>
    <col min="13" max="13" width="14.5703125" style="43" customWidth="1"/>
    <col min="14" max="14" width="14.85546875" style="43" customWidth="1"/>
    <col min="15" max="15" width="16.140625" style="43" customWidth="1"/>
    <col min="16" max="16" width="14.28515625" style="43" customWidth="1"/>
    <col min="17" max="17" width="14.85546875" style="43" customWidth="1"/>
    <col min="18" max="18" width="16.140625" style="43" customWidth="1"/>
    <col min="19" max="19" width="15" style="43" customWidth="1"/>
    <col min="20" max="20" width="14.85546875" style="43" customWidth="1"/>
    <col min="21" max="21" width="16.140625" style="43" customWidth="1"/>
    <col min="22" max="22" width="14.28515625" style="43" customWidth="1"/>
    <col min="23" max="23" width="14.85546875" style="43" customWidth="1"/>
    <col min="24" max="24" width="16.140625" style="43" customWidth="1"/>
    <col min="25" max="25" width="14.28515625" style="43" customWidth="1"/>
    <col min="26" max="26" width="14.85546875" style="43" customWidth="1"/>
    <col min="27" max="27" width="16.140625" style="43" customWidth="1"/>
    <col min="28" max="28" width="14.28515625" style="43" customWidth="1"/>
    <col min="29" max="29" width="14.85546875" style="43" customWidth="1"/>
    <col min="30" max="30" width="16.140625" style="43" customWidth="1"/>
    <col min="31" max="31" width="14.28515625" style="43" customWidth="1"/>
    <col min="32" max="32" width="14.85546875" style="43" customWidth="1"/>
    <col min="33" max="33" width="16.140625" style="43" customWidth="1"/>
    <col min="34" max="34" width="14.28515625" style="43" customWidth="1"/>
    <col min="35" max="35" width="14.85546875" style="43" customWidth="1"/>
    <col min="36" max="36" width="16.140625" style="43" customWidth="1"/>
    <col min="37" max="37" width="14.28515625" style="43" customWidth="1"/>
    <col min="38" max="38" width="14.85546875" style="43" customWidth="1"/>
    <col min="39" max="39" width="16.140625" style="43" customWidth="1"/>
    <col min="40" max="40" width="14.28515625" style="43" customWidth="1"/>
    <col min="41" max="16384" width="9.140625" style="43"/>
  </cols>
  <sheetData>
    <row r="2" spans="1:40" s="53" customFormat="1" ht="61.5" customHeight="1">
      <c r="A2" s="49"/>
      <c r="B2" s="49" t="s">
        <v>240</v>
      </c>
      <c r="C2" s="49"/>
      <c r="D2" s="49"/>
      <c r="E2" s="49" t="s">
        <v>315</v>
      </c>
      <c r="F2" s="49"/>
      <c r="G2" s="49"/>
      <c r="H2" s="49" t="s">
        <v>248</v>
      </c>
      <c r="I2" s="49"/>
      <c r="J2" s="49"/>
      <c r="K2" s="50" t="s">
        <v>322</v>
      </c>
      <c r="L2" s="51"/>
      <c r="M2" s="52"/>
      <c r="N2" s="49" t="s">
        <v>315</v>
      </c>
      <c r="O2" s="49"/>
      <c r="P2" s="49"/>
      <c r="Q2" s="49" t="s">
        <v>341</v>
      </c>
      <c r="R2" s="49"/>
      <c r="S2" s="49"/>
      <c r="T2" s="49" t="s">
        <v>342</v>
      </c>
      <c r="U2" s="49"/>
      <c r="V2" s="49"/>
      <c r="W2" s="49" t="s">
        <v>344</v>
      </c>
      <c r="X2" s="49"/>
      <c r="Y2" s="49"/>
      <c r="Z2" s="49" t="s">
        <v>345</v>
      </c>
      <c r="AA2" s="49"/>
      <c r="AB2" s="49"/>
      <c r="AC2" s="49" t="s">
        <v>348</v>
      </c>
      <c r="AD2" s="49"/>
      <c r="AE2" s="49"/>
      <c r="AF2" s="49" t="s">
        <v>352</v>
      </c>
      <c r="AG2" s="49"/>
      <c r="AH2" s="49"/>
      <c r="AI2" s="49" t="s">
        <v>354</v>
      </c>
      <c r="AJ2" s="49"/>
      <c r="AK2" s="49"/>
      <c r="AL2" s="49" t="s">
        <v>411</v>
      </c>
      <c r="AM2" s="49"/>
      <c r="AN2" s="49"/>
    </row>
    <row r="3" spans="1:40" s="53" customFormat="1" ht="97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54"/>
      <c r="L3" s="55"/>
      <c r="M3" s="56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0" s="53" customFormat="1" ht="13.5" customHeight="1">
      <c r="A4" s="49"/>
      <c r="B4" s="41" t="s">
        <v>225</v>
      </c>
      <c r="C4" s="41" t="s">
        <v>219</v>
      </c>
      <c r="D4" s="41" t="s">
        <v>221</v>
      </c>
      <c r="E4" s="41" t="s">
        <v>225</v>
      </c>
      <c r="F4" s="41" t="s">
        <v>219</v>
      </c>
      <c r="G4" s="41" t="s">
        <v>221</v>
      </c>
      <c r="H4" s="41" t="s">
        <v>225</v>
      </c>
      <c r="I4" s="41" t="s">
        <v>219</v>
      </c>
      <c r="J4" s="41" t="s">
        <v>221</v>
      </c>
      <c r="K4" s="41" t="s">
        <v>225</v>
      </c>
      <c r="L4" s="41" t="s">
        <v>219</v>
      </c>
      <c r="M4" s="41" t="s">
        <v>221</v>
      </c>
      <c r="N4" s="41" t="s">
        <v>225</v>
      </c>
      <c r="O4" s="41" t="s">
        <v>219</v>
      </c>
      <c r="P4" s="41" t="s">
        <v>221</v>
      </c>
      <c r="Q4" s="41" t="s">
        <v>225</v>
      </c>
      <c r="R4" s="41" t="s">
        <v>219</v>
      </c>
      <c r="S4" s="41" t="s">
        <v>221</v>
      </c>
      <c r="T4" s="41" t="s">
        <v>225</v>
      </c>
      <c r="U4" s="41" t="s">
        <v>219</v>
      </c>
      <c r="V4" s="41" t="s">
        <v>221</v>
      </c>
      <c r="W4" s="41" t="s">
        <v>225</v>
      </c>
      <c r="X4" s="41" t="s">
        <v>219</v>
      </c>
      <c r="Y4" s="41" t="s">
        <v>221</v>
      </c>
      <c r="Z4" s="41" t="s">
        <v>225</v>
      </c>
      <c r="AA4" s="41" t="s">
        <v>219</v>
      </c>
      <c r="AB4" s="41" t="s">
        <v>221</v>
      </c>
      <c r="AC4" s="41" t="s">
        <v>225</v>
      </c>
      <c r="AD4" s="41" t="s">
        <v>219</v>
      </c>
      <c r="AE4" s="41" t="s">
        <v>221</v>
      </c>
      <c r="AF4" s="41" t="s">
        <v>225</v>
      </c>
      <c r="AG4" s="41" t="s">
        <v>219</v>
      </c>
      <c r="AH4" s="41" t="s">
        <v>221</v>
      </c>
      <c r="AI4" s="41" t="s">
        <v>225</v>
      </c>
      <c r="AJ4" s="41" t="s">
        <v>219</v>
      </c>
      <c r="AK4" s="41" t="s">
        <v>221</v>
      </c>
      <c r="AL4" s="41" t="s">
        <v>225</v>
      </c>
      <c r="AM4" s="41" t="s">
        <v>219</v>
      </c>
      <c r="AN4" s="41" t="s">
        <v>221</v>
      </c>
    </row>
    <row r="5" spans="1:40" s="53" customFormat="1" ht="13.5" customHeight="1">
      <c r="A5" s="49"/>
      <c r="B5" s="49" t="s">
        <v>410</v>
      </c>
      <c r="C5" s="49"/>
      <c r="D5" s="49"/>
      <c r="E5" s="49" t="s">
        <v>314</v>
      </c>
      <c r="F5" s="49"/>
      <c r="G5" s="49"/>
      <c r="H5" s="49" t="s">
        <v>320</v>
      </c>
      <c r="I5" s="49"/>
      <c r="J5" s="49"/>
      <c r="K5" s="57" t="s">
        <v>321</v>
      </c>
      <c r="L5" s="58"/>
      <c r="M5" s="59"/>
      <c r="N5" s="57" t="s">
        <v>436</v>
      </c>
      <c r="O5" s="58"/>
      <c r="P5" s="59"/>
      <c r="Q5" s="57" t="s">
        <v>435</v>
      </c>
      <c r="R5" s="58"/>
      <c r="S5" s="59"/>
      <c r="T5" s="57" t="s">
        <v>343</v>
      </c>
      <c r="U5" s="58"/>
      <c r="V5" s="59"/>
      <c r="W5" s="57" t="s">
        <v>288</v>
      </c>
      <c r="X5" s="58"/>
      <c r="Y5" s="59"/>
      <c r="Z5" s="57" t="s">
        <v>319</v>
      </c>
      <c r="AA5" s="58"/>
      <c r="AB5" s="59"/>
      <c r="AC5" s="57" t="s">
        <v>437</v>
      </c>
      <c r="AD5" s="58"/>
      <c r="AE5" s="59"/>
      <c r="AF5" s="57" t="s">
        <v>353</v>
      </c>
      <c r="AG5" s="58"/>
      <c r="AH5" s="59"/>
      <c r="AI5" s="57" t="s">
        <v>438</v>
      </c>
      <c r="AJ5" s="58"/>
      <c r="AK5" s="59"/>
      <c r="AL5" s="49" t="s">
        <v>428</v>
      </c>
      <c r="AM5" s="49"/>
      <c r="AN5" s="49"/>
    </row>
    <row r="6" spans="1:40" s="53" customFormat="1" ht="13.5" customHeight="1">
      <c r="A6" s="49"/>
      <c r="B6" s="49"/>
      <c r="C6" s="49"/>
      <c r="D6" s="49"/>
      <c r="E6" s="57" t="s">
        <v>241</v>
      </c>
      <c r="F6" s="58"/>
      <c r="G6" s="59"/>
      <c r="H6" s="49" t="s">
        <v>327</v>
      </c>
      <c r="I6" s="49"/>
      <c r="J6" s="49"/>
      <c r="K6" s="57" t="s">
        <v>328</v>
      </c>
      <c r="L6" s="75"/>
      <c r="M6" s="75"/>
      <c r="N6" s="57" t="s">
        <v>241</v>
      </c>
      <c r="O6" s="58"/>
      <c r="P6" s="59"/>
      <c r="Q6" s="57" t="s">
        <v>368</v>
      </c>
      <c r="R6" s="58"/>
      <c r="S6" s="59"/>
      <c r="T6" s="57" t="s">
        <v>418</v>
      </c>
      <c r="U6" s="58"/>
      <c r="V6" s="59"/>
      <c r="W6" s="57" t="s">
        <v>386</v>
      </c>
      <c r="X6" s="58"/>
      <c r="Y6" s="59"/>
      <c r="Z6" s="57" t="s">
        <v>387</v>
      </c>
      <c r="AA6" s="58"/>
      <c r="AB6" s="59"/>
      <c r="AC6" s="57" t="s">
        <v>419</v>
      </c>
      <c r="AD6" s="58"/>
      <c r="AE6" s="59"/>
      <c r="AF6" s="57" t="s">
        <v>420</v>
      </c>
      <c r="AG6" s="58"/>
      <c r="AH6" s="59"/>
      <c r="AI6" s="57" t="s">
        <v>369</v>
      </c>
      <c r="AJ6" s="58"/>
      <c r="AK6" s="59"/>
      <c r="AL6" s="57" t="s">
        <v>421</v>
      </c>
      <c r="AM6" s="58"/>
      <c r="AN6" s="59"/>
    </row>
    <row r="7" spans="1:40" ht="1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0" s="61" customFormat="1" ht="28.5" customHeight="1">
      <c r="A8" s="22" t="s">
        <v>197</v>
      </c>
      <c r="B8" s="22">
        <f>B9+B10</f>
        <v>234641.38196999999</v>
      </c>
      <c r="C8" s="22">
        <f>C9+C10</f>
        <v>112273.48218999998</v>
      </c>
      <c r="D8" s="22">
        <f>C8/B8*100</f>
        <v>47.84896902983408</v>
      </c>
      <c r="E8" s="22">
        <f>E9+E10</f>
        <v>0</v>
      </c>
      <c r="F8" s="22">
        <f>F9+F10</f>
        <v>0</v>
      </c>
      <c r="G8" s="22"/>
      <c r="H8" s="22">
        <f>H9+H10</f>
        <v>41324.002</v>
      </c>
      <c r="I8" s="22">
        <f t="shared" ref="I8:J8" si="0">I9+I10</f>
        <v>26330.767</v>
      </c>
      <c r="J8" s="22">
        <f t="shared" si="0"/>
        <v>0</v>
      </c>
      <c r="K8" s="22">
        <f>K9+K10</f>
        <v>5000</v>
      </c>
      <c r="L8" s="22">
        <f>L9+L10</f>
        <v>2238.48468</v>
      </c>
      <c r="M8" s="22">
        <f t="shared" ref="M8:M12" si="1">L8/K8*100</f>
        <v>44.769693599999997</v>
      </c>
      <c r="N8" s="22">
        <f>N9+N10</f>
        <v>34489.9</v>
      </c>
      <c r="O8" s="22">
        <f>O9+O10</f>
        <v>33239.08352</v>
      </c>
      <c r="P8" s="22">
        <f t="shared" ref="P8:P10" si="2">O8/N8*100</f>
        <v>96.373383280322642</v>
      </c>
      <c r="Q8" s="22">
        <f>Q9+Q10</f>
        <v>4657.0459700000001</v>
      </c>
      <c r="R8" s="22">
        <f>R9+R10</f>
        <v>4656.7109700000001</v>
      </c>
      <c r="S8" s="22">
        <f t="shared" ref="S8" si="3">R8/Q8*100</f>
        <v>99.992806598814838</v>
      </c>
      <c r="T8" s="22">
        <f>T9+T10</f>
        <v>0</v>
      </c>
      <c r="U8" s="22">
        <f>U9+U10</f>
        <v>0</v>
      </c>
      <c r="V8" s="22"/>
      <c r="W8" s="22">
        <f>W9+W10</f>
        <v>118335.921</v>
      </c>
      <c r="X8" s="22">
        <f>X9+X10</f>
        <v>20048.018830000001</v>
      </c>
      <c r="Y8" s="22">
        <f t="shared" ref="Y8" si="4">X8/W8*100</f>
        <v>16.941617271056689</v>
      </c>
      <c r="Z8" s="22">
        <f>Z9+Z10</f>
        <v>10834.513000000001</v>
      </c>
      <c r="AA8" s="22">
        <f>AA9+AA10</f>
        <v>5926.8916499999996</v>
      </c>
      <c r="AB8" s="22">
        <f t="shared" ref="AB8" si="5">AA8/Z8*100</f>
        <v>54.703812252567317</v>
      </c>
      <c r="AC8" s="22">
        <f>AC9+AC10</f>
        <v>0</v>
      </c>
      <c r="AD8" s="22">
        <f>AD9+AD10</f>
        <v>0</v>
      </c>
      <c r="AE8" s="22"/>
      <c r="AF8" s="22">
        <f>AF9+AF10</f>
        <v>0</v>
      </c>
      <c r="AG8" s="22">
        <f>AG9+AG10</f>
        <v>0</v>
      </c>
      <c r="AH8" s="22" t="e">
        <f t="shared" ref="AH8:AH10" si="6">AG8/AF8*100</f>
        <v>#DIV/0!</v>
      </c>
      <c r="AI8" s="22">
        <f>AI9+AI10</f>
        <v>20000</v>
      </c>
      <c r="AJ8" s="22">
        <f>AJ9+AJ10</f>
        <v>20000</v>
      </c>
      <c r="AK8" s="22">
        <f>AJ8/AI8*100</f>
        <v>100</v>
      </c>
      <c r="AL8" s="22">
        <f>AL9+AL10</f>
        <v>0</v>
      </c>
      <c r="AM8" s="22">
        <f>AM9+AM10</f>
        <v>0</v>
      </c>
      <c r="AN8" s="22"/>
    </row>
    <row r="9" spans="1:40" s="61" customFormat="1" ht="24" customHeight="1">
      <c r="A9" s="22" t="s">
        <v>195</v>
      </c>
      <c r="B9" s="22">
        <f>B13+B20+B32+B42+B48+B56+B62+B76+B82+B87+B94+B105+B116+B125</f>
        <v>35075.180999999997</v>
      </c>
      <c r="C9" s="22">
        <f>C13+C20+C32+C42+C48+C56+C62+C76+C82+C87+C94+C105+C116+C125</f>
        <v>29487.590499999998</v>
      </c>
      <c r="D9" s="22">
        <f>C9/B9*100</f>
        <v>84.069674508593423</v>
      </c>
      <c r="E9" s="22">
        <f>E13+E20+E32+E42+E48+E56+E62+E76+E82+E87+E94+E105+E116+E125</f>
        <v>0</v>
      </c>
      <c r="F9" s="22">
        <f>F13+F20+F32+F42+F48+F56+F62+F76+F82+F87+F94+F105+F116+F125</f>
        <v>0</v>
      </c>
      <c r="G9" s="22"/>
      <c r="H9" s="22">
        <f>H13+H20+H32+H42+H48+H56+H62+H76+H82+H87+H94+H105+H116+H125</f>
        <v>15075.181</v>
      </c>
      <c r="I9" s="22">
        <f>I13+I20+I32+I42+I48+I56+I62+I76+I82+I87+I94+I105+I116+I125</f>
        <v>9487.5905000000002</v>
      </c>
      <c r="J9" s="22"/>
      <c r="K9" s="22">
        <f>K13+K20+K32+K42+K48+K56+K62+K76+K82+K87+K94+K105+K116+K125</f>
        <v>0</v>
      </c>
      <c r="L9" s="22">
        <f>L13+L20+L32+L42+L48+L56+L62+L76+L82+L87+L94+L105+L116+L125</f>
        <v>0</v>
      </c>
      <c r="M9" s="22"/>
      <c r="N9" s="22">
        <f>N13+N20+N32+N42+N48+N56+N62+N76+N82+N87+N94+N105+N116+N125</f>
        <v>0</v>
      </c>
      <c r="O9" s="22">
        <f>O14+O20+O32+O48+O42+O56+O62+O76+O82+O87+O94+O105+O116+O125</f>
        <v>0</v>
      </c>
      <c r="P9" s="22"/>
      <c r="Q9" s="22">
        <f>Q13+Q20+Q32+Q42+Q48+Q56+Q62+Q76+Q82+Q87+Q94+Q105+Q116+Q125</f>
        <v>0</v>
      </c>
      <c r="R9" s="22">
        <f>R14+R20+R32+R48+R42+R56+R62+R76+R82+R87+R94+R105+R116+R125</f>
        <v>0</v>
      </c>
      <c r="S9" s="22"/>
      <c r="T9" s="22">
        <f>T13+T20+T32+T42+T48+T56+T62+T76+T82+T87+T94+T105+T116+T125</f>
        <v>0</v>
      </c>
      <c r="U9" s="22">
        <f>U14+U20+U32+U48+U42+U56+U62+U76+U82+U87+U94+U105+U116+U125</f>
        <v>0</v>
      </c>
      <c r="V9" s="22"/>
      <c r="W9" s="22">
        <f>W13+W20+W32+W42+W48+W56+W62+W76+W82+W87+W94+W105+W116+W125</f>
        <v>0</v>
      </c>
      <c r="X9" s="22">
        <f>X14+X20+X32+X48+X42+X56+X62+X76+X82+X87+X94+X105+X116+X125</f>
        <v>0</v>
      </c>
      <c r="Y9" s="22"/>
      <c r="Z9" s="22">
        <f>Z13+Z20+Z32+Z42+Z48+Z56+Z62+Z76+Z82+Z87+Z94+Z105+Z116+Z125</f>
        <v>0</v>
      </c>
      <c r="AA9" s="22">
        <f>AA14+AA20+AA32+AA48+AA42+AA56+AA62+AA76+AA82+AA87+AA94+AA105+AA116+AA125</f>
        <v>0</v>
      </c>
      <c r="AB9" s="22"/>
      <c r="AC9" s="22">
        <f>AC13+AC20+AC32+AC42+AC48+AC56+AC62+AC76+AC82+AC87+AC94+AC105+AC116+AC125</f>
        <v>0</v>
      </c>
      <c r="AD9" s="22">
        <f>AD14+AD20+AD32+AD48+AD42+AD56+AD62+AD76+AD82+AD87+AD94+AD105+AD116+AD125</f>
        <v>0</v>
      </c>
      <c r="AE9" s="22"/>
      <c r="AF9" s="22">
        <f>AF13+AF20+AF32+AF42+AF48+AF56+AF62+AF76+AF82+AF87+AF94+AF105+AF116+AF125</f>
        <v>0</v>
      </c>
      <c r="AG9" s="22">
        <f>AG14+AG20+AG32+AG48+AG42+AG56+AG62+AG76+AG82+AG87+AG94+AG105+AG116+AG125</f>
        <v>0</v>
      </c>
      <c r="AH9" s="22" t="e">
        <f t="shared" si="6"/>
        <v>#DIV/0!</v>
      </c>
      <c r="AI9" s="22">
        <f>AI13+AI20+AI32+AI42+AI48+AI56+AI62+AI76+AI82+AI87+AI94+AI105+AI116+AI125</f>
        <v>20000</v>
      </c>
      <c r="AJ9" s="22">
        <f>AJ14+AJ20+AJ32+AJ48+AJ42+AJ56+AJ62+AJ76+AJ82+AJ87+AJ94+AJ105+AJ116+AJ125</f>
        <v>20000</v>
      </c>
      <c r="AK9" s="22">
        <f>AJ9/AI9*100</f>
        <v>100</v>
      </c>
      <c r="AL9" s="22">
        <f>AL13+AL20+AL32+AL42+AL48+AL56+AL62+AL76+AL82+AL87+AL94+AL105+AL116+AL125</f>
        <v>0</v>
      </c>
      <c r="AM9" s="22">
        <f>AM14+AM20+AM32+AM48+AM42+AM56+AM62+AM76+AM82+AM87+AM94+AM105+AM116+AM125</f>
        <v>0</v>
      </c>
      <c r="AN9" s="22"/>
    </row>
    <row r="10" spans="1:40" s="61" customFormat="1" ht="26.25" customHeight="1">
      <c r="A10" s="22" t="s">
        <v>196</v>
      </c>
      <c r="B10" s="22">
        <f>B14+B21+B33+B43+B49+B57+B63+B77+B83+B88+B95+B106+B117+B126</f>
        <v>199566.20096999998</v>
      </c>
      <c r="C10" s="22">
        <f>C14+C21+C33+C43+C49+C57+C63+C77+C83+C88+C95+C106+C117+C126</f>
        <v>82785.891689999975</v>
      </c>
      <c r="D10" s="22">
        <f t="shared" ref="D10" si="7">C10/B10*100</f>
        <v>41.482922101846725</v>
      </c>
      <c r="E10" s="22">
        <f>E14+E21+E33+E43+E49+E57+E63+E77+E83+E88+E95+E106+E117+E126</f>
        <v>0</v>
      </c>
      <c r="F10" s="22">
        <f>F14+F21+F33+F43+F49+F57+F63+F77+F83+F88+F95+F106+F117+F126</f>
        <v>0</v>
      </c>
      <c r="G10" s="22"/>
      <c r="H10" s="22">
        <f>H14+H21+H33+H43+H49+H57+H63+H77+H83+H88+H95+H106+H117+H126</f>
        <v>26248.821</v>
      </c>
      <c r="I10" s="22">
        <f>I14+I21+I33+I43+I49+I57+I63+I77+I83+I88+I95+I106+I117+I126</f>
        <v>16843.176500000001</v>
      </c>
      <c r="J10" s="22"/>
      <c r="K10" s="22">
        <f>K14+K21+K33+K43+K49+K57+K63+K77+K83+K88+K95+K106+K117+K126</f>
        <v>5000</v>
      </c>
      <c r="L10" s="22">
        <f>L14+L21+L33+L43+L49+L57+L63+L77+L83+L88+L95+L106+L117+L126</f>
        <v>2238.48468</v>
      </c>
      <c r="M10" s="22">
        <f t="shared" si="1"/>
        <v>44.769693599999997</v>
      </c>
      <c r="N10" s="22">
        <f>N14+N21+N33+N43+N49+N57+N63+N77+N83+N88+N95+N106+N117+N126</f>
        <v>34489.9</v>
      </c>
      <c r="O10" s="22">
        <f>O14+O21+O33+O43+O49+O57+O63+O77+O83+O88+O95+O106+O117+O126</f>
        <v>33239.08352</v>
      </c>
      <c r="P10" s="22">
        <f t="shared" si="2"/>
        <v>96.373383280322642</v>
      </c>
      <c r="Q10" s="22">
        <f>Q14+Q21+Q33+Q43+Q49+Q57+Q63+Q77+Q83+Q88+Q95+Q106+Q117+Q126</f>
        <v>4657.0459700000001</v>
      </c>
      <c r="R10" s="22">
        <f>R14+R21+R33+R43+R49+R57+R63+R77+R83+R88+R95+R106+R117+R126</f>
        <v>4656.7109700000001</v>
      </c>
      <c r="S10" s="22">
        <f t="shared" ref="S10" si="8">R10/Q10*100</f>
        <v>99.992806598814838</v>
      </c>
      <c r="T10" s="22">
        <f>T14+T21+T33+T43+T49+T57+T63+T77+T83+T88+T95+T106+T117+T126</f>
        <v>0</v>
      </c>
      <c r="U10" s="22">
        <f>U14+U21+U33+U43+U49+U57+U63+U77+U83+U88+U95+U106+U117+U126</f>
        <v>0</v>
      </c>
      <c r="V10" s="22"/>
      <c r="W10" s="22">
        <f>W14+W21+W33+W43+W49+W57+W63+W77+W83+W88+W95+W106+W117+W126</f>
        <v>118335.921</v>
      </c>
      <c r="X10" s="22">
        <f>X14+X21+X33+X43+X49+X57+X63+X77+X83+X88+X95+X106+X117+X126</f>
        <v>20048.018830000001</v>
      </c>
      <c r="Y10" s="22">
        <f t="shared" ref="Y10" si="9">X10/W10*100</f>
        <v>16.941617271056689</v>
      </c>
      <c r="Z10" s="22">
        <f>Z14+Z21+Z33+Z43+Z49+Z57+Z63+Z77+Z83+Z88+Z95+Z106+Z117+Z126</f>
        <v>10834.513000000001</v>
      </c>
      <c r="AA10" s="22">
        <f>AA14+AA21+AA33+AA43+AA49+AA57+AA63+AA77+AA83+AA88+AA95+AA106+AA117+AA126</f>
        <v>5926.8916499999996</v>
      </c>
      <c r="AB10" s="22">
        <f t="shared" ref="AB10" si="10">AA10/Z10*100</f>
        <v>54.703812252567317</v>
      </c>
      <c r="AC10" s="22">
        <f>AC14+AC21+AC33+AC43+AC49+AC57+AC63+AC77+AC83+AC88+AC95+AC106+AC117+AC126</f>
        <v>0</v>
      </c>
      <c r="AD10" s="22">
        <f>AD14+AD21+AD33+AD43+AD49+AD57+AD63+AD77+AD83+AD88+AD95+AD106+AD117+AD126</f>
        <v>0</v>
      </c>
      <c r="AE10" s="22"/>
      <c r="AF10" s="22">
        <f>AF14+AF21+AF33+AF43+AF49+AF57+AF63+AF77+AF83+AF88+AF95+AF106+AF117+AF126</f>
        <v>0</v>
      </c>
      <c r="AG10" s="22">
        <f>AG14+AG21+AG33+AG43+AG49+AG57+AG63+AG77+AG83+AG88+AG95+AG106+AG117+AG126</f>
        <v>0</v>
      </c>
      <c r="AH10" s="22" t="e">
        <f t="shared" si="6"/>
        <v>#DIV/0!</v>
      </c>
      <c r="AI10" s="22">
        <f>AI14+AI21+AI33+AI43+AI49+AI57+AI63+AI77+AI83+AI88+AI95+AI106+AI117+AI126</f>
        <v>0</v>
      </c>
      <c r="AJ10" s="22">
        <f>AJ14+AJ21+AJ33+AJ43+AJ49+AJ57+AJ63+AJ77+AJ83+AJ88+AJ95+AJ106+AJ117+AJ126</f>
        <v>0</v>
      </c>
      <c r="AK10" s="22"/>
      <c r="AL10" s="22">
        <f>AL14+AL21+AL33+AL43+AL49+AL57+AL63+AL77+AL83+AL88+AL95+AL106+AL117+AL126</f>
        <v>0</v>
      </c>
      <c r="AM10" s="22">
        <f>AM14+AM21+AM33+AM43+AM49+AM57+AM63+AM77+AM83+AM88+AM95+AM106+AM117+AM126</f>
        <v>0</v>
      </c>
      <c r="AN10" s="22"/>
    </row>
    <row r="11" spans="1:40" s="61" customFormat="1" ht="26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40" s="61" customFormat="1" ht="20.25" customHeight="1">
      <c r="A12" s="22" t="s">
        <v>175</v>
      </c>
      <c r="B12" s="22">
        <f>B13+B14</f>
        <v>22.463999999999999</v>
      </c>
      <c r="C12" s="22">
        <f>C13+C14</f>
        <v>11.231999999999999</v>
      </c>
      <c r="D12" s="22">
        <f>C12/B12*100</f>
        <v>50</v>
      </c>
      <c r="E12" s="22">
        <f t="shared" ref="E12:F12" si="11">E13+E14</f>
        <v>0</v>
      </c>
      <c r="F12" s="22">
        <f t="shared" si="11"/>
        <v>0</v>
      </c>
      <c r="G12" s="22"/>
      <c r="H12" s="22"/>
      <c r="I12" s="22"/>
      <c r="J12" s="22"/>
      <c r="K12" s="22">
        <f>K13+K14</f>
        <v>22.463999999999999</v>
      </c>
      <c r="L12" s="22">
        <f>L13+L14</f>
        <v>11.231999999999999</v>
      </c>
      <c r="M12" s="22">
        <f t="shared" si="1"/>
        <v>50</v>
      </c>
      <c r="N12" s="22">
        <f>N13+N14</f>
        <v>0</v>
      </c>
      <c r="O12" s="22">
        <f>O13+O14</f>
        <v>0</v>
      </c>
      <c r="P12" s="20"/>
      <c r="Q12" s="22">
        <f>Q13+Q14</f>
        <v>0</v>
      </c>
      <c r="R12" s="22">
        <f>R13+R14</f>
        <v>0</v>
      </c>
      <c r="S12" s="20"/>
      <c r="T12" s="22">
        <f>T13+T14</f>
        <v>0</v>
      </c>
      <c r="U12" s="22">
        <f>U13+U14</f>
        <v>0</v>
      </c>
      <c r="V12" s="20"/>
      <c r="W12" s="22">
        <f>W13+W14</f>
        <v>0</v>
      </c>
      <c r="X12" s="22">
        <f>X13+X14</f>
        <v>0</v>
      </c>
      <c r="Y12" s="20"/>
      <c r="Z12" s="22">
        <f>Z13+Z14</f>
        <v>0</v>
      </c>
      <c r="AA12" s="22">
        <f>AA13+AA14</f>
        <v>0</v>
      </c>
      <c r="AB12" s="20"/>
      <c r="AC12" s="22">
        <f>AC13+AC14</f>
        <v>0</v>
      </c>
      <c r="AD12" s="22">
        <f>AD13+AD14</f>
        <v>0</v>
      </c>
      <c r="AE12" s="20"/>
      <c r="AF12" s="22">
        <f>AF13+AF14</f>
        <v>0</v>
      </c>
      <c r="AG12" s="22">
        <f>AG13+AG14</f>
        <v>0</v>
      </c>
      <c r="AH12" s="20"/>
      <c r="AI12" s="22">
        <f>AI13+AI14</f>
        <v>0</v>
      </c>
      <c r="AJ12" s="22">
        <f>AJ13+AJ14</f>
        <v>0</v>
      </c>
      <c r="AK12" s="20"/>
      <c r="AL12" s="22">
        <f>AL13+AL14</f>
        <v>0</v>
      </c>
      <c r="AM12" s="22">
        <f>AM13+AM14</f>
        <v>0</v>
      </c>
      <c r="AN12" s="20"/>
    </row>
    <row r="13" spans="1:40" ht="21.75" customHeight="1">
      <c r="A13" s="20" t="s">
        <v>161</v>
      </c>
      <c r="B13" s="20">
        <f>E13+H13+K13+N13+Q13+T13+W13+Z13+AC13+AF13+AI13+AL13</f>
        <v>0</v>
      </c>
      <c r="C13" s="20">
        <f>F13+I13+L13+O13+R13+U13+X13+AA13+AD13+AG13+AJ13+AM13</f>
        <v>0</v>
      </c>
      <c r="D13" s="20"/>
      <c r="E13" s="20"/>
      <c r="F13" s="20"/>
      <c r="G13" s="22"/>
      <c r="H13" s="20"/>
      <c r="I13" s="20"/>
      <c r="J13" s="20"/>
      <c r="K13" s="22"/>
      <c r="L13" s="22"/>
      <c r="M13" s="20"/>
      <c r="N13" s="22"/>
      <c r="O13" s="22"/>
      <c r="P13" s="20"/>
      <c r="Q13" s="22"/>
      <c r="R13" s="22"/>
      <c r="S13" s="20"/>
      <c r="T13" s="22"/>
      <c r="U13" s="22"/>
      <c r="V13" s="20"/>
      <c r="W13" s="22"/>
      <c r="X13" s="22"/>
      <c r="Y13" s="20"/>
      <c r="Z13" s="22"/>
      <c r="AA13" s="22"/>
      <c r="AB13" s="20"/>
      <c r="AC13" s="22"/>
      <c r="AD13" s="22"/>
      <c r="AE13" s="20"/>
      <c r="AF13" s="22"/>
      <c r="AG13" s="22"/>
      <c r="AH13" s="20"/>
      <c r="AI13" s="22"/>
      <c r="AJ13" s="22"/>
      <c r="AK13" s="20"/>
      <c r="AL13" s="22"/>
      <c r="AM13" s="22"/>
      <c r="AN13" s="20"/>
    </row>
    <row r="14" spans="1:40" s="61" customFormat="1" ht="21.75" customHeight="1">
      <c r="A14" s="22" t="s">
        <v>191</v>
      </c>
      <c r="B14" s="22">
        <f>SUM(B15:B18)</f>
        <v>22.463999999999999</v>
      </c>
      <c r="C14" s="22">
        <f>SUM(C15:C18)</f>
        <v>11.231999999999999</v>
      </c>
      <c r="D14" s="22">
        <f>C14/B14*100</f>
        <v>50</v>
      </c>
      <c r="E14" s="22">
        <f t="shared" ref="E14:F14" si="12">SUM(E15:E18)</f>
        <v>0</v>
      </c>
      <c r="F14" s="22">
        <f t="shared" si="12"/>
        <v>0</v>
      </c>
      <c r="G14" s="22"/>
      <c r="H14" s="22"/>
      <c r="I14" s="22"/>
      <c r="J14" s="22"/>
      <c r="K14" s="22">
        <f t="shared" ref="K14:L14" si="13">SUM(K15:K18)</f>
        <v>22.463999999999999</v>
      </c>
      <c r="L14" s="22">
        <f t="shared" si="13"/>
        <v>11.231999999999999</v>
      </c>
      <c r="M14" s="22">
        <f t="shared" ref="M14" si="14">L14/K14*100</f>
        <v>50</v>
      </c>
      <c r="N14" s="22">
        <f>N15+N16+N17+N18</f>
        <v>0</v>
      </c>
      <c r="O14" s="22">
        <f>O15+O16+O17+O18</f>
        <v>0</v>
      </c>
      <c r="P14" s="20"/>
      <c r="Q14" s="22">
        <f>Q15+Q16+Q17+Q18</f>
        <v>0</v>
      </c>
      <c r="R14" s="22">
        <f>R15+R16+R17+R18</f>
        <v>0</v>
      </c>
      <c r="S14" s="20"/>
      <c r="T14" s="22">
        <f>T15+T16+T17+T18</f>
        <v>0</v>
      </c>
      <c r="U14" s="22">
        <f>U15+U16+U17+U18</f>
        <v>0</v>
      </c>
      <c r="V14" s="20"/>
      <c r="W14" s="22">
        <f>W15+W16+W17+W18</f>
        <v>0</v>
      </c>
      <c r="X14" s="22">
        <f>X15+X16+X17+X18</f>
        <v>0</v>
      </c>
      <c r="Y14" s="20"/>
      <c r="Z14" s="22">
        <f>Z15+Z16+Z17+Z18</f>
        <v>0</v>
      </c>
      <c r="AA14" s="22">
        <f>AA15+AA16+AA17+AA18</f>
        <v>0</v>
      </c>
      <c r="AB14" s="20"/>
      <c r="AC14" s="22">
        <f>AC15+AC16+AC17+AC18</f>
        <v>0</v>
      </c>
      <c r="AD14" s="22">
        <f>AD15+AD16+AD17+AD18</f>
        <v>0</v>
      </c>
      <c r="AE14" s="20"/>
      <c r="AF14" s="22">
        <f>AF15+AF16+AF17+AF18</f>
        <v>0</v>
      </c>
      <c r="AG14" s="22">
        <f>AG15+AG16+AG17+AG18</f>
        <v>0</v>
      </c>
      <c r="AH14" s="20"/>
      <c r="AI14" s="22">
        <f>AI15+AI16+AI17+AI18</f>
        <v>0</v>
      </c>
      <c r="AJ14" s="22">
        <f>AJ15+AJ16+AJ17+AJ18</f>
        <v>0</v>
      </c>
      <c r="AK14" s="20"/>
      <c r="AL14" s="22">
        <f>AL15+AL16+AL17+AL18</f>
        <v>0</v>
      </c>
      <c r="AM14" s="22">
        <f>AM15+AM16+AM17+AM18</f>
        <v>0</v>
      </c>
      <c r="AN14" s="20"/>
    </row>
    <row r="15" spans="1:40" ht="18.75" customHeight="1">
      <c r="A15" s="20" t="s">
        <v>133</v>
      </c>
      <c r="B15" s="20">
        <f t="shared" ref="B15:B18" si="15">E15+H15+K15+N15+Q15+T15+W15+Z15+AC15+AF15+AI15+AL15</f>
        <v>0</v>
      </c>
      <c r="C15" s="20">
        <f t="shared" ref="C15:C18" si="16">F15+I15+L15+O15+R15+U15+X15+AA15+AD15+AG15+AJ15+AM15</f>
        <v>0</v>
      </c>
      <c r="D15" s="20"/>
      <c r="E15" s="20"/>
      <c r="F15" s="20"/>
      <c r="G15" s="22"/>
      <c r="H15" s="20"/>
      <c r="I15" s="20"/>
      <c r="J15" s="22"/>
      <c r="K15" s="22"/>
      <c r="L15" s="22"/>
      <c r="M15" s="20"/>
      <c r="N15" s="22"/>
      <c r="O15" s="22"/>
      <c r="P15" s="20"/>
      <c r="Q15" s="22"/>
      <c r="R15" s="22"/>
      <c r="S15" s="20"/>
      <c r="T15" s="22"/>
      <c r="U15" s="22"/>
      <c r="V15" s="20"/>
      <c r="W15" s="22"/>
      <c r="X15" s="22"/>
      <c r="Y15" s="20"/>
      <c r="Z15" s="22"/>
      <c r="AA15" s="22"/>
      <c r="AB15" s="20"/>
      <c r="AC15" s="22"/>
      <c r="AD15" s="22"/>
      <c r="AE15" s="20"/>
      <c r="AF15" s="22"/>
      <c r="AG15" s="22"/>
      <c r="AH15" s="20"/>
      <c r="AI15" s="22"/>
      <c r="AJ15" s="22"/>
      <c r="AK15" s="20"/>
      <c r="AL15" s="22"/>
      <c r="AM15" s="22"/>
      <c r="AN15" s="20"/>
    </row>
    <row r="16" spans="1:40" ht="19.5" customHeight="1">
      <c r="A16" s="20" t="s">
        <v>143</v>
      </c>
      <c r="B16" s="20">
        <f t="shared" si="15"/>
        <v>0</v>
      </c>
      <c r="C16" s="20">
        <f t="shared" si="16"/>
        <v>0</v>
      </c>
      <c r="D16" s="20"/>
      <c r="E16" s="20"/>
      <c r="F16" s="20"/>
      <c r="G16" s="22"/>
      <c r="H16" s="20"/>
      <c r="I16" s="20"/>
      <c r="J16" s="22"/>
      <c r="K16" s="22"/>
      <c r="L16" s="22"/>
      <c r="M16" s="20"/>
      <c r="N16" s="22"/>
      <c r="O16" s="22"/>
      <c r="P16" s="20"/>
      <c r="Q16" s="22"/>
      <c r="R16" s="22"/>
      <c r="S16" s="20"/>
      <c r="T16" s="22"/>
      <c r="U16" s="22"/>
      <c r="V16" s="20"/>
      <c r="W16" s="22"/>
      <c r="X16" s="22"/>
      <c r="Y16" s="20"/>
      <c r="Z16" s="22"/>
      <c r="AA16" s="22"/>
      <c r="AB16" s="20"/>
      <c r="AC16" s="22"/>
      <c r="AD16" s="22"/>
      <c r="AE16" s="20"/>
      <c r="AF16" s="22"/>
      <c r="AG16" s="22"/>
      <c r="AH16" s="20"/>
      <c r="AI16" s="22"/>
      <c r="AJ16" s="22"/>
      <c r="AK16" s="20"/>
      <c r="AL16" s="22"/>
      <c r="AM16" s="22"/>
      <c r="AN16" s="20"/>
    </row>
    <row r="17" spans="1:40" ht="19.5" customHeight="1">
      <c r="A17" s="20" t="s">
        <v>145</v>
      </c>
      <c r="B17" s="20">
        <f t="shared" si="15"/>
        <v>0</v>
      </c>
      <c r="C17" s="20">
        <f t="shared" si="16"/>
        <v>0</v>
      </c>
      <c r="D17" s="20"/>
      <c r="E17" s="20"/>
      <c r="F17" s="20"/>
      <c r="G17" s="22"/>
      <c r="H17" s="20"/>
      <c r="I17" s="20"/>
      <c r="J17" s="22"/>
      <c r="K17" s="22"/>
      <c r="L17" s="22"/>
      <c r="M17" s="20"/>
      <c r="N17" s="22"/>
      <c r="O17" s="22"/>
      <c r="P17" s="20"/>
      <c r="Q17" s="22"/>
      <c r="R17" s="22"/>
      <c r="S17" s="20"/>
      <c r="T17" s="22"/>
      <c r="U17" s="22"/>
      <c r="V17" s="20"/>
      <c r="W17" s="22"/>
      <c r="X17" s="22"/>
      <c r="Y17" s="20"/>
      <c r="Z17" s="22"/>
      <c r="AA17" s="22"/>
      <c r="AB17" s="20"/>
      <c r="AC17" s="22"/>
      <c r="AD17" s="22"/>
      <c r="AE17" s="20"/>
      <c r="AF17" s="22"/>
      <c r="AG17" s="22"/>
      <c r="AH17" s="20"/>
      <c r="AI17" s="22"/>
      <c r="AJ17" s="22"/>
      <c r="AK17" s="20"/>
      <c r="AL17" s="22"/>
      <c r="AM17" s="22"/>
      <c r="AN17" s="20"/>
    </row>
    <row r="18" spans="1:40" ht="18.75" customHeight="1">
      <c r="A18" s="20" t="s">
        <v>74</v>
      </c>
      <c r="B18" s="20">
        <f t="shared" si="15"/>
        <v>22.463999999999999</v>
      </c>
      <c r="C18" s="20">
        <f t="shared" si="16"/>
        <v>11.231999999999999</v>
      </c>
      <c r="D18" s="20">
        <f>C18/B18*100</f>
        <v>50</v>
      </c>
      <c r="E18" s="20"/>
      <c r="F18" s="20"/>
      <c r="G18" s="22"/>
      <c r="H18" s="20"/>
      <c r="I18" s="20"/>
      <c r="J18" s="22"/>
      <c r="K18" s="20">
        <v>22.463999999999999</v>
      </c>
      <c r="L18" s="20">
        <v>11.231999999999999</v>
      </c>
      <c r="M18" s="20">
        <f t="shared" ref="M18" si="17">L18/K18*100</f>
        <v>50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61" customFormat="1" ht="18" customHeight="1">
      <c r="A19" s="22" t="s">
        <v>176</v>
      </c>
      <c r="B19" s="22">
        <f>B20+B21</f>
        <v>11206.381000000001</v>
      </c>
      <c r="C19" s="22">
        <f>C20+C21</f>
        <v>5603.1905000000006</v>
      </c>
      <c r="D19" s="22">
        <f t="shared" ref="D19:D21" si="18">C19/B19*100</f>
        <v>50</v>
      </c>
      <c r="E19" s="22">
        <f t="shared" ref="E19:F19" si="19">E20+E21</f>
        <v>0</v>
      </c>
      <c r="F19" s="22">
        <f t="shared" si="19"/>
        <v>0</v>
      </c>
      <c r="G19" s="22"/>
      <c r="H19" s="22">
        <f>H20+H21</f>
        <v>11175.181</v>
      </c>
      <c r="I19" s="22">
        <f>I20+I21</f>
        <v>5587.5905000000002</v>
      </c>
      <c r="J19" s="22"/>
      <c r="K19" s="22">
        <f>K20+K21</f>
        <v>31.2</v>
      </c>
      <c r="L19" s="22">
        <f>L20+L21</f>
        <v>15.6</v>
      </c>
      <c r="M19" s="22">
        <f t="shared" ref="M19" si="20">L19/K19*100</f>
        <v>50</v>
      </c>
      <c r="N19" s="22">
        <f>N20+N21</f>
        <v>0</v>
      </c>
      <c r="O19" s="22">
        <f>O20+O21</f>
        <v>0</v>
      </c>
      <c r="P19" s="20"/>
      <c r="Q19" s="22">
        <f>Q20+Q21</f>
        <v>0</v>
      </c>
      <c r="R19" s="22">
        <f>R20+R21</f>
        <v>0</v>
      </c>
      <c r="S19" s="20"/>
      <c r="T19" s="22">
        <f>T20+T21</f>
        <v>0</v>
      </c>
      <c r="U19" s="22">
        <f>U20+U21</f>
        <v>0</v>
      </c>
      <c r="V19" s="20"/>
      <c r="W19" s="22">
        <f>W20+W21</f>
        <v>0</v>
      </c>
      <c r="X19" s="22">
        <f>X20+X21</f>
        <v>0</v>
      </c>
      <c r="Y19" s="20"/>
      <c r="Z19" s="22">
        <f>Z20+Z21</f>
        <v>0</v>
      </c>
      <c r="AA19" s="22">
        <f>AA20+AA21</f>
        <v>0</v>
      </c>
      <c r="AB19" s="20"/>
      <c r="AC19" s="22">
        <f>AC20+AC21</f>
        <v>0</v>
      </c>
      <c r="AD19" s="22">
        <f>AD20+AD21</f>
        <v>0</v>
      </c>
      <c r="AE19" s="20"/>
      <c r="AF19" s="22">
        <f>AF20+AF21</f>
        <v>0</v>
      </c>
      <c r="AG19" s="22">
        <f>AG20+AG21</f>
        <v>0</v>
      </c>
      <c r="AH19" s="20"/>
      <c r="AI19" s="22">
        <f>AI20+AI21</f>
        <v>0</v>
      </c>
      <c r="AJ19" s="22">
        <f>AJ20+AJ21</f>
        <v>0</v>
      </c>
      <c r="AK19" s="20"/>
      <c r="AL19" s="22">
        <f>AL20+AL21</f>
        <v>0</v>
      </c>
      <c r="AM19" s="22">
        <f>AM20+AM21</f>
        <v>0</v>
      </c>
      <c r="AN19" s="20"/>
    </row>
    <row r="20" spans="1:40" ht="21" customHeight="1">
      <c r="A20" s="20" t="s">
        <v>162</v>
      </c>
      <c r="B20" s="20">
        <f>E20+H20+K20+N20+Q20+T20+W20+Z20+AC20+AF20+AI20+AL20</f>
        <v>11175.181</v>
      </c>
      <c r="C20" s="20">
        <f>F20+I20+L20+O20+R20+U20+X20+AA20+AD20+AG20+AJ20+AM20</f>
        <v>5587.5905000000002</v>
      </c>
      <c r="D20" s="20">
        <f t="shared" si="18"/>
        <v>50</v>
      </c>
      <c r="E20" s="20"/>
      <c r="F20" s="20"/>
      <c r="G20" s="22"/>
      <c r="H20" s="20">
        <v>11175.181</v>
      </c>
      <c r="I20" s="20">
        <v>5587.5905000000002</v>
      </c>
      <c r="J20" s="20"/>
      <c r="K20" s="20"/>
      <c r="L20" s="22"/>
      <c r="M20" s="20"/>
      <c r="N20" s="22"/>
      <c r="O20" s="22"/>
      <c r="P20" s="20"/>
      <c r="Q20" s="22"/>
      <c r="R20" s="22"/>
      <c r="S20" s="20"/>
      <c r="T20" s="22"/>
      <c r="U20" s="22"/>
      <c r="V20" s="20"/>
      <c r="W20" s="22"/>
      <c r="X20" s="22"/>
      <c r="Y20" s="20"/>
      <c r="Z20" s="22"/>
      <c r="AA20" s="22"/>
      <c r="AB20" s="20"/>
      <c r="AC20" s="22"/>
      <c r="AD20" s="22"/>
      <c r="AE20" s="20"/>
      <c r="AF20" s="22"/>
      <c r="AG20" s="22"/>
      <c r="AH20" s="20"/>
      <c r="AI20" s="22"/>
      <c r="AJ20" s="22"/>
      <c r="AK20" s="20"/>
      <c r="AL20" s="22"/>
      <c r="AM20" s="22"/>
      <c r="AN20" s="20"/>
    </row>
    <row r="21" spans="1:40" s="61" customFormat="1" ht="19.5" customHeight="1">
      <c r="A21" s="22" t="s">
        <v>192</v>
      </c>
      <c r="B21" s="22">
        <f>SUM(B22:B30)</f>
        <v>31.2</v>
      </c>
      <c r="C21" s="22">
        <f>SUM(C22:C30)</f>
        <v>15.6</v>
      </c>
      <c r="D21" s="22">
        <f t="shared" si="18"/>
        <v>50</v>
      </c>
      <c r="E21" s="22">
        <f t="shared" ref="E21:F21" si="21">SUM(E22:E30)</f>
        <v>0</v>
      </c>
      <c r="F21" s="22">
        <f t="shared" si="21"/>
        <v>0</v>
      </c>
      <c r="G21" s="22"/>
      <c r="H21" s="22"/>
      <c r="I21" s="22"/>
      <c r="J21" s="22"/>
      <c r="K21" s="22">
        <f t="shared" ref="K21:L21" si="22">SUM(K22:K25)</f>
        <v>31.2</v>
      </c>
      <c r="L21" s="22">
        <f t="shared" si="22"/>
        <v>15.6</v>
      </c>
      <c r="M21" s="22">
        <f t="shared" ref="M21:M22" si="23">L21/K21*100</f>
        <v>50</v>
      </c>
      <c r="N21" s="22">
        <f>N22+N24+N23+N25+N26+N27+N28+N29+N30</f>
        <v>0</v>
      </c>
      <c r="O21" s="22">
        <f>O22+O23+O24+O25+O26+O27+O28+O29+O30</f>
        <v>0</v>
      </c>
      <c r="P21" s="20"/>
      <c r="Q21" s="22">
        <f>Q22+Q24+Q23+Q25+Q26+Q27+Q28+Q29+Q30</f>
        <v>0</v>
      </c>
      <c r="R21" s="22">
        <f>R22+R23+R24+R25+R26+R27+R28+R29+R30</f>
        <v>0</v>
      </c>
      <c r="S21" s="20"/>
      <c r="T21" s="22">
        <f>T22+T24+T23+T25+T26+T27+T28+T29+T30</f>
        <v>0</v>
      </c>
      <c r="U21" s="22">
        <f>U22+U23+U24+U25+U26+U27+U28+U29+U30</f>
        <v>0</v>
      </c>
      <c r="V21" s="20"/>
      <c r="W21" s="22">
        <f>W22+W24+W23+W25+W26+W27+W28+W29+W30</f>
        <v>0</v>
      </c>
      <c r="X21" s="22">
        <f>X22+X23+X24+X25+X26+X27+X28+X29+X30</f>
        <v>0</v>
      </c>
      <c r="Y21" s="20"/>
      <c r="Z21" s="22">
        <f>Z22+Z24+Z23+Z25+Z26+Z27+Z28+Z29+Z30</f>
        <v>0</v>
      </c>
      <c r="AA21" s="22">
        <f>AA22+AA23+AA24+AA25+AA26+AA27+AA28+AA29+AA30</f>
        <v>0</v>
      </c>
      <c r="AB21" s="20"/>
      <c r="AC21" s="22">
        <f>AC22+AC24+AC23+AC25+AC26+AC27+AC28+AC29+AC30</f>
        <v>0</v>
      </c>
      <c r="AD21" s="22">
        <f>AD22+AD23+AD24+AD25+AD26+AD27+AD28+AD29+AD30</f>
        <v>0</v>
      </c>
      <c r="AE21" s="20"/>
      <c r="AF21" s="22">
        <f>AF22+AF24+AF23+AF25+AF26+AF27+AF28+AF29+AF30</f>
        <v>0</v>
      </c>
      <c r="AG21" s="22">
        <f>AG22+AG23+AG24+AG25+AG26+AG27+AG28+AG29+AG30</f>
        <v>0</v>
      </c>
      <c r="AH21" s="20"/>
      <c r="AI21" s="22">
        <f>AI22+AI24+AI23+AI25+AI26+AI27+AI28+AI29+AI30</f>
        <v>0</v>
      </c>
      <c r="AJ21" s="22">
        <f>AJ22+AJ23+AJ24+AJ25+AJ26+AJ27+AJ28+AJ29+AJ30</f>
        <v>0</v>
      </c>
      <c r="AK21" s="20"/>
      <c r="AL21" s="22">
        <f>AL22+AL24+AL23+AL25+AL26+AL27+AL28+AL29+AL30</f>
        <v>0</v>
      </c>
      <c r="AM21" s="22">
        <f>AM22+AM23+AM24+AM25+AM26+AM27+AM28+AM29+AM30</f>
        <v>0</v>
      </c>
      <c r="AN21" s="20"/>
    </row>
    <row r="22" spans="1:40" ht="21.75" customHeight="1">
      <c r="A22" s="20" t="s">
        <v>62</v>
      </c>
      <c r="B22" s="20">
        <f t="shared" ref="B22:B30" si="24">E22+H22+K22+N22+Q22+T22+W22+Z22+AC22+AF22+AI22+AL22</f>
        <v>31.2</v>
      </c>
      <c r="C22" s="20">
        <f t="shared" ref="C22:C30" si="25">F22+I22+L22+O22+R22+U22+X22+AA22+AD22+AG22+AJ22+AM22</f>
        <v>15.6</v>
      </c>
      <c r="D22" s="20"/>
      <c r="E22" s="20"/>
      <c r="F22" s="20"/>
      <c r="G22" s="22"/>
      <c r="H22" s="20"/>
      <c r="I22" s="20"/>
      <c r="J22" s="22"/>
      <c r="K22" s="20">
        <v>31.2</v>
      </c>
      <c r="L22" s="20">
        <v>15.6</v>
      </c>
      <c r="M22" s="20">
        <f t="shared" si="23"/>
        <v>50</v>
      </c>
      <c r="N22" s="20"/>
      <c r="O22" s="22"/>
      <c r="P22" s="20"/>
      <c r="Q22" s="20"/>
      <c r="R22" s="22"/>
      <c r="S22" s="20"/>
      <c r="T22" s="20"/>
      <c r="U22" s="22"/>
      <c r="V22" s="20"/>
      <c r="W22" s="20"/>
      <c r="X22" s="22"/>
      <c r="Y22" s="20"/>
      <c r="Z22" s="20"/>
      <c r="AA22" s="22"/>
      <c r="AB22" s="20"/>
      <c r="AC22" s="20"/>
      <c r="AD22" s="22"/>
      <c r="AE22" s="20"/>
      <c r="AF22" s="20"/>
      <c r="AG22" s="22"/>
      <c r="AH22" s="20"/>
      <c r="AI22" s="20"/>
      <c r="AJ22" s="22"/>
      <c r="AK22" s="20"/>
      <c r="AL22" s="20"/>
      <c r="AM22" s="22"/>
      <c r="AN22" s="20"/>
    </row>
    <row r="23" spans="1:40" ht="20.25" customHeight="1">
      <c r="A23" s="20" t="s">
        <v>127</v>
      </c>
      <c r="B23" s="20">
        <f t="shared" si="24"/>
        <v>0</v>
      </c>
      <c r="C23" s="20">
        <f t="shared" si="25"/>
        <v>0</v>
      </c>
      <c r="D23" s="20"/>
      <c r="E23" s="20"/>
      <c r="F23" s="20"/>
      <c r="G23" s="22"/>
      <c r="H23" s="20"/>
      <c r="I23" s="20"/>
      <c r="J23" s="22"/>
      <c r="K23" s="20"/>
      <c r="L23" s="22"/>
      <c r="M23" s="20"/>
      <c r="N23" s="22"/>
      <c r="O23" s="22"/>
      <c r="P23" s="20"/>
      <c r="Q23" s="22"/>
      <c r="R23" s="22"/>
      <c r="S23" s="20"/>
      <c r="T23" s="22"/>
      <c r="U23" s="22"/>
      <c r="V23" s="20"/>
      <c r="W23" s="22"/>
      <c r="X23" s="22"/>
      <c r="Y23" s="20"/>
      <c r="Z23" s="22"/>
      <c r="AA23" s="22"/>
      <c r="AB23" s="20"/>
      <c r="AC23" s="22"/>
      <c r="AD23" s="22"/>
      <c r="AE23" s="20"/>
      <c r="AF23" s="22"/>
      <c r="AG23" s="22"/>
      <c r="AH23" s="20"/>
      <c r="AI23" s="22"/>
      <c r="AJ23" s="22"/>
      <c r="AK23" s="20"/>
      <c r="AL23" s="22"/>
      <c r="AM23" s="22"/>
      <c r="AN23" s="20"/>
    </row>
    <row r="24" spans="1:40" ht="19.5" customHeight="1">
      <c r="A24" s="20" t="s">
        <v>82</v>
      </c>
      <c r="B24" s="20">
        <f t="shared" si="24"/>
        <v>0</v>
      </c>
      <c r="C24" s="20">
        <f t="shared" si="25"/>
        <v>0</v>
      </c>
      <c r="D24" s="20"/>
      <c r="E24" s="20"/>
      <c r="F24" s="20"/>
      <c r="G24" s="22"/>
      <c r="H24" s="20"/>
      <c r="I24" s="20"/>
      <c r="J24" s="22"/>
      <c r="K24" s="22"/>
      <c r="L24" s="22"/>
      <c r="M24" s="20"/>
      <c r="N24" s="22"/>
      <c r="O24" s="22"/>
      <c r="P24" s="20"/>
      <c r="Q24" s="22"/>
      <c r="R24" s="22"/>
      <c r="S24" s="20"/>
      <c r="T24" s="22"/>
      <c r="U24" s="22"/>
      <c r="V24" s="20"/>
      <c r="W24" s="22"/>
      <c r="X24" s="22"/>
      <c r="Y24" s="20"/>
      <c r="Z24" s="22"/>
      <c r="AA24" s="22"/>
      <c r="AB24" s="20"/>
      <c r="AC24" s="22"/>
      <c r="AD24" s="22"/>
      <c r="AE24" s="20"/>
      <c r="AF24" s="22"/>
      <c r="AG24" s="22"/>
      <c r="AH24" s="20"/>
      <c r="AI24" s="22"/>
      <c r="AJ24" s="22"/>
      <c r="AK24" s="20"/>
      <c r="AL24" s="22"/>
      <c r="AM24" s="22"/>
      <c r="AN24" s="20"/>
    </row>
    <row r="25" spans="1:40" ht="18.75" customHeight="1">
      <c r="A25" s="20" t="s">
        <v>84</v>
      </c>
      <c r="B25" s="20">
        <f t="shared" si="24"/>
        <v>0</v>
      </c>
      <c r="C25" s="20">
        <f t="shared" si="25"/>
        <v>0</v>
      </c>
      <c r="D25" s="20"/>
      <c r="E25" s="20"/>
      <c r="F25" s="20"/>
      <c r="G25" s="22"/>
      <c r="H25" s="20"/>
      <c r="I25" s="20"/>
      <c r="J25" s="22"/>
      <c r="K25" s="22"/>
      <c r="L25" s="22"/>
      <c r="M25" s="20"/>
      <c r="N25" s="22"/>
      <c r="O25" s="22"/>
      <c r="P25" s="20"/>
      <c r="Q25" s="22"/>
      <c r="R25" s="22"/>
      <c r="S25" s="20"/>
      <c r="T25" s="22"/>
      <c r="U25" s="22"/>
      <c r="V25" s="20"/>
      <c r="W25" s="22"/>
      <c r="X25" s="22"/>
      <c r="Y25" s="20"/>
      <c r="Z25" s="22"/>
      <c r="AA25" s="22"/>
      <c r="AB25" s="20"/>
      <c r="AC25" s="22"/>
      <c r="AD25" s="22"/>
      <c r="AE25" s="20"/>
      <c r="AF25" s="22"/>
      <c r="AG25" s="22"/>
      <c r="AH25" s="20"/>
      <c r="AI25" s="22"/>
      <c r="AJ25" s="22"/>
      <c r="AK25" s="20"/>
      <c r="AL25" s="22"/>
      <c r="AM25" s="22"/>
      <c r="AN25" s="20"/>
    </row>
    <row r="26" spans="1:40" ht="19.5" customHeight="1">
      <c r="A26" s="20" t="s">
        <v>51</v>
      </c>
      <c r="B26" s="20">
        <f t="shared" si="24"/>
        <v>0</v>
      </c>
      <c r="C26" s="20">
        <f t="shared" si="25"/>
        <v>0</v>
      </c>
      <c r="D26" s="20"/>
      <c r="E26" s="20"/>
      <c r="F26" s="20"/>
      <c r="G26" s="22"/>
      <c r="H26" s="20"/>
      <c r="I26" s="20"/>
      <c r="J26" s="22"/>
      <c r="K26" s="22"/>
      <c r="L26" s="22"/>
      <c r="M26" s="20"/>
      <c r="N26" s="22"/>
      <c r="O26" s="22"/>
      <c r="P26" s="20"/>
      <c r="Q26" s="22"/>
      <c r="R26" s="22"/>
      <c r="S26" s="20"/>
      <c r="T26" s="22"/>
      <c r="U26" s="22"/>
      <c r="V26" s="20"/>
      <c r="W26" s="22"/>
      <c r="X26" s="22"/>
      <c r="Y26" s="20"/>
      <c r="Z26" s="22"/>
      <c r="AA26" s="22"/>
      <c r="AB26" s="20"/>
      <c r="AC26" s="22"/>
      <c r="AD26" s="22"/>
      <c r="AE26" s="20"/>
      <c r="AF26" s="22"/>
      <c r="AG26" s="22"/>
      <c r="AH26" s="20"/>
      <c r="AI26" s="22"/>
      <c r="AJ26" s="22"/>
      <c r="AK26" s="20"/>
      <c r="AL26" s="22"/>
      <c r="AM26" s="22"/>
      <c r="AN26" s="20"/>
    </row>
    <row r="27" spans="1:40" ht="18.75" customHeight="1">
      <c r="A27" s="20" t="s">
        <v>138</v>
      </c>
      <c r="B27" s="20">
        <f t="shared" si="24"/>
        <v>0</v>
      </c>
      <c r="C27" s="20">
        <f t="shared" si="25"/>
        <v>0</v>
      </c>
      <c r="D27" s="20"/>
      <c r="E27" s="20"/>
      <c r="F27" s="20"/>
      <c r="G27" s="22"/>
      <c r="H27" s="20"/>
      <c r="I27" s="20"/>
      <c r="J27" s="20"/>
      <c r="K27" s="22"/>
      <c r="L27" s="22"/>
      <c r="M27" s="20"/>
      <c r="N27" s="22"/>
      <c r="O27" s="22"/>
      <c r="P27" s="20"/>
      <c r="Q27" s="22"/>
      <c r="R27" s="22"/>
      <c r="S27" s="20"/>
      <c r="T27" s="22"/>
      <c r="U27" s="22"/>
      <c r="V27" s="20"/>
      <c r="W27" s="22"/>
      <c r="X27" s="22"/>
      <c r="Y27" s="20"/>
      <c r="Z27" s="22"/>
      <c r="AA27" s="22"/>
      <c r="AB27" s="20"/>
      <c r="AC27" s="22"/>
      <c r="AD27" s="22"/>
      <c r="AE27" s="20"/>
      <c r="AF27" s="22"/>
      <c r="AG27" s="22"/>
      <c r="AH27" s="20"/>
      <c r="AI27" s="22"/>
      <c r="AJ27" s="22"/>
      <c r="AK27" s="20"/>
      <c r="AL27" s="22"/>
      <c r="AM27" s="22"/>
      <c r="AN27" s="20"/>
    </row>
    <row r="28" spans="1:40" ht="20.25" customHeight="1">
      <c r="A28" s="20" t="s">
        <v>87</v>
      </c>
      <c r="B28" s="20">
        <f t="shared" si="24"/>
        <v>0</v>
      </c>
      <c r="C28" s="20">
        <f t="shared" si="25"/>
        <v>0</v>
      </c>
      <c r="D28" s="20"/>
      <c r="E28" s="20"/>
      <c r="F28" s="20"/>
      <c r="G28" s="22"/>
      <c r="H28" s="20"/>
      <c r="I28" s="20"/>
      <c r="J28" s="22"/>
      <c r="K28" s="22"/>
      <c r="L28" s="22"/>
      <c r="M28" s="20"/>
      <c r="N28" s="22"/>
      <c r="O28" s="22"/>
      <c r="P28" s="20"/>
      <c r="Q28" s="22"/>
      <c r="R28" s="22"/>
      <c r="S28" s="20"/>
      <c r="T28" s="22"/>
      <c r="U28" s="22"/>
      <c r="V28" s="20"/>
      <c r="W28" s="22"/>
      <c r="X28" s="22"/>
      <c r="Y28" s="20"/>
      <c r="Z28" s="22"/>
      <c r="AA28" s="22"/>
      <c r="AB28" s="20"/>
      <c r="AC28" s="22"/>
      <c r="AD28" s="22"/>
      <c r="AE28" s="20"/>
      <c r="AF28" s="22"/>
      <c r="AG28" s="22"/>
      <c r="AH28" s="20"/>
      <c r="AI28" s="22"/>
      <c r="AJ28" s="22"/>
      <c r="AK28" s="20"/>
      <c r="AL28" s="22"/>
      <c r="AM28" s="22"/>
      <c r="AN28" s="20"/>
    </row>
    <row r="29" spans="1:40" ht="18.75" customHeight="1">
      <c r="A29" s="20" t="s">
        <v>245</v>
      </c>
      <c r="B29" s="20">
        <f t="shared" si="24"/>
        <v>0</v>
      </c>
      <c r="C29" s="20">
        <f t="shared" si="25"/>
        <v>0</v>
      </c>
      <c r="D29" s="20"/>
      <c r="E29" s="20"/>
      <c r="F29" s="20"/>
      <c r="G29" s="22"/>
      <c r="H29" s="20"/>
      <c r="I29" s="20"/>
      <c r="J29" s="22"/>
      <c r="K29" s="22"/>
      <c r="L29" s="22"/>
      <c r="M29" s="20"/>
      <c r="N29" s="22"/>
      <c r="O29" s="22"/>
      <c r="P29" s="20"/>
      <c r="Q29" s="22"/>
      <c r="R29" s="22"/>
      <c r="S29" s="20"/>
      <c r="T29" s="22"/>
      <c r="U29" s="22"/>
      <c r="V29" s="20"/>
      <c r="W29" s="22"/>
      <c r="X29" s="22"/>
      <c r="Y29" s="20"/>
      <c r="Z29" s="22"/>
      <c r="AA29" s="22"/>
      <c r="AB29" s="20"/>
      <c r="AC29" s="22"/>
      <c r="AD29" s="22"/>
      <c r="AE29" s="20"/>
      <c r="AF29" s="22"/>
      <c r="AG29" s="22"/>
      <c r="AH29" s="20"/>
      <c r="AI29" s="22"/>
      <c r="AJ29" s="22"/>
      <c r="AK29" s="20"/>
      <c r="AL29" s="22"/>
      <c r="AM29" s="22"/>
      <c r="AN29" s="20"/>
    </row>
    <row r="30" spans="1:40" ht="24.75" customHeight="1">
      <c r="A30" s="20" t="s">
        <v>119</v>
      </c>
      <c r="B30" s="20">
        <f t="shared" si="24"/>
        <v>0</v>
      </c>
      <c r="C30" s="20">
        <f t="shared" si="25"/>
        <v>0</v>
      </c>
      <c r="D30" s="20"/>
      <c r="E30" s="20"/>
      <c r="F30" s="20"/>
      <c r="G30" s="22"/>
      <c r="H30" s="20"/>
      <c r="I30" s="20"/>
      <c r="J30" s="20"/>
      <c r="K30" s="22"/>
      <c r="L30" s="22"/>
      <c r="M30" s="20"/>
      <c r="N30" s="22"/>
      <c r="O30" s="22"/>
      <c r="P30" s="20"/>
      <c r="Q30" s="22"/>
      <c r="R30" s="22"/>
      <c r="S30" s="20"/>
      <c r="T30" s="22"/>
      <c r="U30" s="22"/>
      <c r="V30" s="20"/>
      <c r="W30" s="22"/>
      <c r="X30" s="22"/>
      <c r="Y30" s="20"/>
      <c r="Z30" s="22"/>
      <c r="AA30" s="22"/>
      <c r="AB30" s="20"/>
      <c r="AC30" s="22"/>
      <c r="AD30" s="22"/>
      <c r="AE30" s="20"/>
      <c r="AF30" s="22"/>
      <c r="AG30" s="22"/>
      <c r="AH30" s="20"/>
      <c r="AI30" s="22"/>
      <c r="AJ30" s="22"/>
      <c r="AK30" s="20"/>
      <c r="AL30" s="22"/>
      <c r="AM30" s="22"/>
      <c r="AN30" s="20"/>
    </row>
    <row r="31" spans="1:40" s="61" customFormat="1" ht="20.25" customHeight="1">
      <c r="A31" s="22" t="s">
        <v>177</v>
      </c>
      <c r="B31" s="22">
        <f>B32+B33</f>
        <v>43883.30272</v>
      </c>
      <c r="C31" s="22">
        <f>C32+C33</f>
        <v>41636.579519999999</v>
      </c>
      <c r="D31" s="22">
        <f t="shared" ref="D31" si="26">C31/B31*100</f>
        <v>94.880232205093236</v>
      </c>
      <c r="E31" s="22">
        <f>E32+E33</f>
        <v>0</v>
      </c>
      <c r="F31" s="22">
        <f>F32+F33</f>
        <v>0</v>
      </c>
      <c r="G31" s="22"/>
      <c r="H31" s="22">
        <f>H32+H33</f>
        <v>9357.4599999999991</v>
      </c>
      <c r="I31" s="22">
        <f>I32+I33</f>
        <v>8397.4959999999992</v>
      </c>
      <c r="J31" s="22"/>
      <c r="K31" s="22">
        <f>K33+K32</f>
        <v>35.942720000000001</v>
      </c>
      <c r="L31" s="22">
        <f>L33+L32</f>
        <v>0</v>
      </c>
      <c r="M31" s="22">
        <f t="shared" ref="M31" si="27">L31/K31*100</f>
        <v>0</v>
      </c>
      <c r="N31" s="22">
        <f>N32+N33</f>
        <v>34489.9</v>
      </c>
      <c r="O31" s="22">
        <f>O32+O33</f>
        <v>33239.08352</v>
      </c>
      <c r="P31" s="22">
        <f t="shared" ref="P31" si="28">O31/N31*100</f>
        <v>96.373383280322642</v>
      </c>
      <c r="Q31" s="22">
        <f>Q32+Q33</f>
        <v>0</v>
      </c>
      <c r="R31" s="22">
        <f>R32+R33</f>
        <v>0</v>
      </c>
      <c r="S31" s="22"/>
      <c r="T31" s="22">
        <f>T32+T33</f>
        <v>0</v>
      </c>
      <c r="U31" s="22">
        <f>U32+U33</f>
        <v>0</v>
      </c>
      <c r="V31" s="22"/>
      <c r="W31" s="22">
        <f>W32+W33</f>
        <v>0</v>
      </c>
      <c r="X31" s="22">
        <f>X32+X33</f>
        <v>0</v>
      </c>
      <c r="Y31" s="22"/>
      <c r="Z31" s="22">
        <f>Z32+Z33</f>
        <v>0</v>
      </c>
      <c r="AA31" s="22">
        <f>AA32+AA33</f>
        <v>0</v>
      </c>
      <c r="AB31" s="22"/>
      <c r="AC31" s="22">
        <f>AC32+AC33</f>
        <v>0</v>
      </c>
      <c r="AD31" s="22">
        <f>AD32+AD33</f>
        <v>0</v>
      </c>
      <c r="AE31" s="22"/>
      <c r="AF31" s="22">
        <f>AF32+AF33</f>
        <v>0</v>
      </c>
      <c r="AG31" s="22">
        <f>AG32+AG33</f>
        <v>0</v>
      </c>
      <c r="AH31" s="22" t="e">
        <f>AG31/AF31*100</f>
        <v>#DIV/0!</v>
      </c>
      <c r="AI31" s="22">
        <f>AI32+AI33</f>
        <v>0</v>
      </c>
      <c r="AJ31" s="22">
        <f>AJ32+AJ33</f>
        <v>0</v>
      </c>
      <c r="AK31" s="22"/>
      <c r="AL31" s="22">
        <f>AL32+AL33</f>
        <v>0</v>
      </c>
      <c r="AM31" s="22">
        <f>AM32+AM33</f>
        <v>0</v>
      </c>
      <c r="AN31" s="22"/>
    </row>
    <row r="32" spans="1:40" ht="19.5" customHeight="1">
      <c r="A32" s="20" t="s">
        <v>164</v>
      </c>
      <c r="B32" s="20">
        <f>E32+H32+K32+N32+Q32+T32+W32+Z32+AC32+AF32+AI32+AL32</f>
        <v>0</v>
      </c>
      <c r="C32" s="20">
        <f>F32+I32+L32+O32+R32+U32+X32+AA32+AD32+AG32+AJ32+AM32</f>
        <v>0</v>
      </c>
      <c r="D32" s="20"/>
      <c r="E32" s="20"/>
      <c r="F32" s="20"/>
      <c r="G32" s="22"/>
      <c r="H32" s="20"/>
      <c r="I32" s="20"/>
      <c r="J32" s="20"/>
      <c r="K32" s="22"/>
      <c r="L32" s="22"/>
      <c r="M32" s="20"/>
      <c r="N32" s="20"/>
      <c r="O32" s="22"/>
      <c r="P32" s="20"/>
      <c r="Q32" s="20"/>
      <c r="R32" s="22"/>
      <c r="S32" s="20"/>
      <c r="T32" s="20"/>
      <c r="U32" s="22"/>
      <c r="V32" s="20"/>
      <c r="W32" s="20"/>
      <c r="X32" s="22"/>
      <c r="Y32" s="20"/>
      <c r="Z32" s="20"/>
      <c r="AA32" s="22"/>
      <c r="AB32" s="20"/>
      <c r="AC32" s="20"/>
      <c r="AD32" s="22"/>
      <c r="AE32" s="20"/>
      <c r="AF32" s="20"/>
      <c r="AG32" s="22"/>
      <c r="AH32" s="20"/>
      <c r="AI32" s="20"/>
      <c r="AJ32" s="22"/>
      <c r="AK32" s="20"/>
      <c r="AL32" s="20"/>
      <c r="AM32" s="22"/>
      <c r="AN32" s="20"/>
    </row>
    <row r="33" spans="1:40" s="61" customFormat="1" ht="21" customHeight="1">
      <c r="A33" s="22" t="s">
        <v>191</v>
      </c>
      <c r="B33" s="22">
        <f>SUM(B34:B40)</f>
        <v>43883.30272</v>
      </c>
      <c r="C33" s="22">
        <f>SUM(C34:C40)</f>
        <v>41636.579519999999</v>
      </c>
      <c r="D33" s="22">
        <f t="shared" ref="D33:D34" si="29">C33/B33*100</f>
        <v>94.880232205093236</v>
      </c>
      <c r="E33" s="22">
        <f t="shared" ref="E33:F33" si="30">SUM(E34:E40)</f>
        <v>0</v>
      </c>
      <c r="F33" s="22">
        <f t="shared" si="30"/>
        <v>0</v>
      </c>
      <c r="G33" s="22"/>
      <c r="H33" s="22">
        <f>SUM(H34:H40)</f>
        <v>9357.4599999999991</v>
      </c>
      <c r="I33" s="22">
        <f>SUM(I34:I40)</f>
        <v>8397.4959999999992</v>
      </c>
      <c r="J33" s="22"/>
      <c r="K33" s="22">
        <f t="shared" ref="K33:L33" si="31">SUM(K34:K37)</f>
        <v>35.942720000000001</v>
      </c>
      <c r="L33" s="22">
        <f t="shared" si="31"/>
        <v>0</v>
      </c>
      <c r="M33" s="22">
        <f t="shared" ref="M33" si="32">L33/K33*100</f>
        <v>0</v>
      </c>
      <c r="N33" s="22">
        <f>SUM(N34:N40)</f>
        <v>34489.9</v>
      </c>
      <c r="O33" s="22">
        <f>SUM(O34:O40)</f>
        <v>33239.08352</v>
      </c>
      <c r="P33" s="22">
        <f t="shared" ref="P33" si="33">O33/N33*100</f>
        <v>96.373383280322642</v>
      </c>
      <c r="Q33" s="22">
        <f>SUM(Q34:Q40)</f>
        <v>0</v>
      </c>
      <c r="R33" s="22">
        <f>SUM(R34:R40)</f>
        <v>0</v>
      </c>
      <c r="S33" s="22"/>
      <c r="T33" s="22">
        <f>SUM(T34:T40)</f>
        <v>0</v>
      </c>
      <c r="U33" s="22">
        <f>SUM(U34:U40)</f>
        <v>0</v>
      </c>
      <c r="V33" s="22"/>
      <c r="W33" s="22">
        <f>SUM(W34:W40)</f>
        <v>0</v>
      </c>
      <c r="X33" s="22">
        <f>SUM(X34:X40)</f>
        <v>0</v>
      </c>
      <c r="Y33" s="22"/>
      <c r="Z33" s="22">
        <f>SUM(Z34:Z40)</f>
        <v>0</v>
      </c>
      <c r="AA33" s="22">
        <f>SUM(AA34:AA40)</f>
        <v>0</v>
      </c>
      <c r="AB33" s="22"/>
      <c r="AC33" s="22">
        <f>SUM(AC34:AC40)</f>
        <v>0</v>
      </c>
      <c r="AD33" s="22">
        <f>SUM(AD34:AD40)</f>
        <v>0</v>
      </c>
      <c r="AE33" s="22"/>
      <c r="AF33" s="22">
        <f>SUM(AF34:AF40)</f>
        <v>0</v>
      </c>
      <c r="AG33" s="22">
        <f>SUM(AG34:AG40)</f>
        <v>0</v>
      </c>
      <c r="AH33" s="22" t="e">
        <f t="shared" ref="AH33:AH34" si="34">AG33/AF33*100</f>
        <v>#DIV/0!</v>
      </c>
      <c r="AI33" s="22">
        <f>SUM(AI34:AI40)</f>
        <v>0</v>
      </c>
      <c r="AJ33" s="22">
        <f>SUM(AJ34:AJ40)</f>
        <v>0</v>
      </c>
      <c r="AK33" s="22"/>
      <c r="AL33" s="22">
        <f>SUM(AL34:AL40)</f>
        <v>0</v>
      </c>
      <c r="AM33" s="22">
        <f>SUM(AM34:AM40)</f>
        <v>0</v>
      </c>
      <c r="AN33" s="22"/>
    </row>
    <row r="34" spans="1:40" ht="21" customHeight="1">
      <c r="A34" s="20" t="s">
        <v>42</v>
      </c>
      <c r="B34" s="20">
        <f t="shared" ref="B34:B40" si="35">E34+H34+K34+N34+Q34+T34+W34+Z34+AC34+AF34+AI34+AL34</f>
        <v>43847.360000000001</v>
      </c>
      <c r="C34" s="20">
        <f t="shared" ref="C34:C40" si="36">F34+I34+L34+O34+R34+U34+X34+AA34+AD34+AG34+AJ34+AM34</f>
        <v>41636.579519999999</v>
      </c>
      <c r="D34" s="20">
        <f t="shared" si="29"/>
        <v>94.958007779715814</v>
      </c>
      <c r="E34" s="20"/>
      <c r="F34" s="20"/>
      <c r="G34" s="22"/>
      <c r="H34" s="20">
        <v>9357.4599999999991</v>
      </c>
      <c r="I34" s="20">
        <v>8397.4959999999992</v>
      </c>
      <c r="J34" s="20"/>
      <c r="K34" s="22"/>
      <c r="L34" s="22"/>
      <c r="M34" s="20"/>
      <c r="N34" s="20">
        <v>34489.9</v>
      </c>
      <c r="O34" s="20">
        <v>33239.08352</v>
      </c>
      <c r="P34" s="20">
        <f>O34/N34*100</f>
        <v>96.373383280322642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 t="e">
        <f t="shared" si="34"/>
        <v>#DIV/0!</v>
      </c>
      <c r="AI34" s="20"/>
      <c r="AJ34" s="20"/>
      <c r="AK34" s="20"/>
      <c r="AL34" s="20"/>
      <c r="AM34" s="20"/>
      <c r="AN34" s="20"/>
    </row>
    <row r="35" spans="1:40" ht="18.75" customHeight="1">
      <c r="A35" s="20" t="s">
        <v>67</v>
      </c>
      <c r="B35" s="20">
        <f t="shared" si="35"/>
        <v>0</v>
      </c>
      <c r="C35" s="20">
        <f t="shared" si="36"/>
        <v>0</v>
      </c>
      <c r="D35" s="20"/>
      <c r="E35" s="20"/>
      <c r="F35" s="20"/>
      <c r="G35" s="20"/>
      <c r="H35" s="20"/>
      <c r="I35" s="20"/>
      <c r="J35" s="22"/>
      <c r="K35" s="22"/>
      <c r="L35" s="22"/>
      <c r="M35" s="20"/>
      <c r="N35" s="20"/>
      <c r="O35" s="22"/>
      <c r="P35" s="20"/>
      <c r="Q35" s="20"/>
      <c r="R35" s="22"/>
      <c r="S35" s="20"/>
      <c r="T35" s="20"/>
      <c r="U35" s="22"/>
      <c r="V35" s="20"/>
      <c r="W35" s="20"/>
      <c r="X35" s="22"/>
      <c r="Y35" s="20"/>
      <c r="Z35" s="20"/>
      <c r="AA35" s="22"/>
      <c r="AB35" s="20"/>
      <c r="AC35" s="20"/>
      <c r="AD35" s="22"/>
      <c r="AE35" s="20"/>
      <c r="AF35" s="20"/>
      <c r="AG35" s="22"/>
      <c r="AH35" s="20"/>
      <c r="AI35" s="20"/>
      <c r="AJ35" s="22"/>
      <c r="AK35" s="20"/>
      <c r="AL35" s="20"/>
      <c r="AM35" s="22"/>
      <c r="AN35" s="20"/>
    </row>
    <row r="36" spans="1:40" ht="21.75" customHeight="1">
      <c r="A36" s="20" t="s">
        <v>68</v>
      </c>
      <c r="B36" s="20">
        <f t="shared" si="35"/>
        <v>0</v>
      </c>
      <c r="C36" s="20">
        <f t="shared" si="36"/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20.25" customHeight="1">
      <c r="A37" s="20" t="s">
        <v>134</v>
      </c>
      <c r="B37" s="20">
        <f t="shared" si="35"/>
        <v>35.942720000000001</v>
      </c>
      <c r="C37" s="20">
        <f t="shared" si="36"/>
        <v>0</v>
      </c>
      <c r="D37" s="20">
        <f>C37/B37*100</f>
        <v>0</v>
      </c>
      <c r="E37" s="20"/>
      <c r="F37" s="20"/>
      <c r="G37" s="20"/>
      <c r="H37" s="20"/>
      <c r="I37" s="20"/>
      <c r="J37" s="20"/>
      <c r="K37" s="20">
        <v>35.942720000000001</v>
      </c>
      <c r="L37" s="20">
        <v>0</v>
      </c>
      <c r="M37" s="20">
        <f t="shared" ref="M37" si="37">L37/K37*100</f>
        <v>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23.25" customHeight="1">
      <c r="A38" s="20" t="s">
        <v>51</v>
      </c>
      <c r="B38" s="20">
        <f t="shared" si="35"/>
        <v>0</v>
      </c>
      <c r="C38" s="20">
        <f t="shared" si="36"/>
        <v>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23.25" customHeight="1">
      <c r="A39" s="20" t="s">
        <v>154</v>
      </c>
      <c r="B39" s="20">
        <f t="shared" si="35"/>
        <v>0</v>
      </c>
      <c r="C39" s="20">
        <f t="shared" si="36"/>
        <v>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25.5" customHeight="1">
      <c r="A40" s="20" t="s">
        <v>78</v>
      </c>
      <c r="B40" s="20">
        <f t="shared" si="35"/>
        <v>0</v>
      </c>
      <c r="C40" s="20">
        <f t="shared" si="36"/>
        <v>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s="61" customFormat="1" ht="16.5" customHeight="1">
      <c r="A41" s="22" t="s">
        <v>178</v>
      </c>
      <c r="B41" s="22">
        <f>B42+B43</f>
        <v>17109.761000000002</v>
      </c>
      <c r="C41" s="22">
        <f>C42+C43</f>
        <v>8554.8805000000011</v>
      </c>
      <c r="D41" s="22">
        <f t="shared" ref="D41" si="38">C41/B41*100</f>
        <v>50</v>
      </c>
      <c r="E41" s="22">
        <f>E42+E43</f>
        <v>0</v>
      </c>
      <c r="F41" s="22">
        <f>F42+F43</f>
        <v>0</v>
      </c>
      <c r="G41" s="22"/>
      <c r="H41" s="22">
        <f>H42+H43</f>
        <v>16891.361000000001</v>
      </c>
      <c r="I41" s="22">
        <f>I42+I43</f>
        <v>8445.6805000000004</v>
      </c>
      <c r="J41" s="22"/>
      <c r="K41" s="22">
        <f>K42+K43</f>
        <v>218.4</v>
      </c>
      <c r="L41" s="22">
        <f>L42+L43</f>
        <v>284.38800000000003</v>
      </c>
      <c r="M41" s="22">
        <f t="shared" ref="M41" si="39">L41/K41*100</f>
        <v>130.21428571428572</v>
      </c>
      <c r="N41" s="22">
        <f>N42+N43</f>
        <v>0</v>
      </c>
      <c r="O41" s="22">
        <f>O42+O43</f>
        <v>0</v>
      </c>
      <c r="P41" s="20"/>
      <c r="Q41" s="22">
        <f>Q42+Q43</f>
        <v>0</v>
      </c>
      <c r="R41" s="22">
        <f>R42+R43</f>
        <v>0</v>
      </c>
      <c r="S41" s="20"/>
      <c r="T41" s="22">
        <f>T42+T43</f>
        <v>0</v>
      </c>
      <c r="U41" s="22">
        <f>U42+U43</f>
        <v>0</v>
      </c>
      <c r="V41" s="20"/>
      <c r="W41" s="22">
        <f>W42+W43</f>
        <v>0</v>
      </c>
      <c r="X41" s="22">
        <f>X42+X43</f>
        <v>0</v>
      </c>
      <c r="Y41" s="20"/>
      <c r="Z41" s="22">
        <f>Z42+Z43</f>
        <v>0</v>
      </c>
      <c r="AA41" s="22">
        <f>AA42+AA43</f>
        <v>0</v>
      </c>
      <c r="AB41" s="20"/>
      <c r="AC41" s="22">
        <f>AC42+AC43</f>
        <v>0</v>
      </c>
      <c r="AD41" s="22">
        <f>AD42+AD43</f>
        <v>0</v>
      </c>
      <c r="AE41" s="20"/>
      <c r="AF41" s="22">
        <f>AF42+AF43</f>
        <v>0</v>
      </c>
      <c r="AG41" s="22">
        <f>AG42+AG43</f>
        <v>0</v>
      </c>
      <c r="AH41" s="22" t="e">
        <f>AG41/AF41*100</f>
        <v>#DIV/0!</v>
      </c>
      <c r="AI41" s="22">
        <f>AI42+AI43</f>
        <v>0</v>
      </c>
      <c r="AJ41" s="22">
        <f>AJ42+AJ43</f>
        <v>0</v>
      </c>
      <c r="AK41" s="20"/>
      <c r="AL41" s="22">
        <f>AL42+AL43</f>
        <v>0</v>
      </c>
      <c r="AM41" s="22">
        <f>AM42+AM43</f>
        <v>0</v>
      </c>
      <c r="AN41" s="20"/>
    </row>
    <row r="42" spans="1:40" ht="21" customHeight="1">
      <c r="A42" s="20" t="s">
        <v>163</v>
      </c>
      <c r="B42" s="20">
        <f>E42+H42+K42+N42+Q42+T42+W42+Z42+AC42+AF42+AI42+AL42</f>
        <v>0</v>
      </c>
      <c r="C42" s="20">
        <f>F42+I42+L42+O42+R42+U42+X42+AA42+AD42+AG42+AJ42+AM42</f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s="61" customFormat="1" ht="21" customHeight="1">
      <c r="A43" s="22" t="s">
        <v>191</v>
      </c>
      <c r="B43" s="22">
        <f>B44+B45+B46</f>
        <v>17109.761000000002</v>
      </c>
      <c r="C43" s="22">
        <f>C44+C45+C46</f>
        <v>8554.8805000000011</v>
      </c>
      <c r="D43" s="22">
        <f t="shared" ref="D43:D106" si="40">C43/B43*100</f>
        <v>50</v>
      </c>
      <c r="E43" s="22">
        <f>SUM(E45:E46)</f>
        <v>0</v>
      </c>
      <c r="F43" s="22">
        <f>SUM(F45:F46)</f>
        <v>0</v>
      </c>
      <c r="G43" s="22"/>
      <c r="H43" s="22">
        <f>H44+H45+H46</f>
        <v>16891.361000000001</v>
      </c>
      <c r="I43" s="22">
        <f>I44+I45+I46</f>
        <v>8445.6805000000004</v>
      </c>
      <c r="J43" s="22"/>
      <c r="K43" s="22">
        <f>K44+K45+K46</f>
        <v>218.4</v>
      </c>
      <c r="L43" s="22">
        <f t="shared" ref="L43" si="41">SUM(L44:L47)</f>
        <v>284.38800000000003</v>
      </c>
      <c r="M43" s="22">
        <f t="shared" ref="M43" si="42">L43/K43*100</f>
        <v>130.21428571428572</v>
      </c>
      <c r="N43" s="22">
        <f>N45+N46</f>
        <v>0</v>
      </c>
      <c r="O43" s="22">
        <f>O45+O46</f>
        <v>0</v>
      </c>
      <c r="P43" s="20"/>
      <c r="Q43" s="22">
        <f>Q45+Q46</f>
        <v>0</v>
      </c>
      <c r="R43" s="22">
        <f>R45+R46</f>
        <v>0</v>
      </c>
      <c r="S43" s="20"/>
      <c r="T43" s="22">
        <f>T45+T46</f>
        <v>0</v>
      </c>
      <c r="U43" s="22">
        <f>U45+U46</f>
        <v>0</v>
      </c>
      <c r="V43" s="20"/>
      <c r="W43" s="22">
        <f>W45+W46</f>
        <v>0</v>
      </c>
      <c r="X43" s="22">
        <f>X45+X46</f>
        <v>0</v>
      </c>
      <c r="Y43" s="20"/>
      <c r="Z43" s="22">
        <f>Z45+Z46</f>
        <v>0</v>
      </c>
      <c r="AA43" s="22">
        <f>AA45+AA46</f>
        <v>0</v>
      </c>
      <c r="AB43" s="20"/>
      <c r="AC43" s="22">
        <f>AC45+AC46</f>
        <v>0</v>
      </c>
      <c r="AD43" s="22">
        <f>AD45+AD46</f>
        <v>0</v>
      </c>
      <c r="AE43" s="20"/>
      <c r="AF43" s="22">
        <f>SUM(AF44)</f>
        <v>0</v>
      </c>
      <c r="AG43" s="22">
        <f>SUM(AG44)</f>
        <v>0</v>
      </c>
      <c r="AH43" s="22" t="e">
        <f>SUM(AH44)</f>
        <v>#DIV/0!</v>
      </c>
      <c r="AI43" s="22">
        <f>AI45+AI46</f>
        <v>0</v>
      </c>
      <c r="AJ43" s="22">
        <f>AJ45+AJ46</f>
        <v>0</v>
      </c>
      <c r="AK43" s="20"/>
      <c r="AL43" s="22">
        <f>AL45+AL46</f>
        <v>0</v>
      </c>
      <c r="AM43" s="22">
        <f>AM45+AM46</f>
        <v>0</v>
      </c>
      <c r="AN43" s="20"/>
    </row>
    <row r="44" spans="1:40" s="61" customFormat="1" ht="23.25" customHeight="1">
      <c r="A44" s="20" t="s">
        <v>43</v>
      </c>
      <c r="B44" s="20">
        <f t="shared" ref="B44:B46" si="43">E44+H44+K44+N44+Q44+T44+W44+Z44+AC44+AF44+AI44+AL44</f>
        <v>16891.361000000001</v>
      </c>
      <c r="C44" s="20">
        <f t="shared" ref="C44:C46" si="44">F44+I44+L44+O44+R44+U44+X44+AA44+AD44+AG44+AJ44+AM44</f>
        <v>8445.6805000000004</v>
      </c>
      <c r="D44" s="20">
        <f t="shared" si="40"/>
        <v>50</v>
      </c>
      <c r="E44" s="22"/>
      <c r="F44" s="22"/>
      <c r="G44" s="22"/>
      <c r="H44" s="20">
        <v>16891.361000000001</v>
      </c>
      <c r="I44" s="20">
        <v>8445.6805000000004</v>
      </c>
      <c r="J44" s="22"/>
      <c r="K44" s="22"/>
      <c r="L44" s="22"/>
      <c r="M44" s="22"/>
      <c r="N44" s="22"/>
      <c r="O44" s="22"/>
      <c r="P44" s="20"/>
      <c r="Q44" s="22"/>
      <c r="R44" s="22"/>
      <c r="S44" s="20"/>
      <c r="T44" s="22"/>
      <c r="U44" s="22"/>
      <c r="V44" s="20"/>
      <c r="W44" s="22"/>
      <c r="X44" s="22"/>
      <c r="Y44" s="20"/>
      <c r="Z44" s="22"/>
      <c r="AA44" s="22"/>
      <c r="AB44" s="20"/>
      <c r="AC44" s="22"/>
      <c r="AD44" s="22"/>
      <c r="AE44" s="20"/>
      <c r="AF44" s="20"/>
      <c r="AG44" s="20"/>
      <c r="AH44" s="20" t="e">
        <f>SUM(AG44/AF44*100)</f>
        <v>#DIV/0!</v>
      </c>
      <c r="AI44" s="22"/>
      <c r="AJ44" s="22"/>
      <c r="AK44" s="20"/>
      <c r="AL44" s="22"/>
      <c r="AM44" s="22"/>
      <c r="AN44" s="20"/>
    </row>
    <row r="45" spans="1:40" s="61" customFormat="1" ht="24.75" customHeight="1">
      <c r="A45" s="20" t="s">
        <v>122</v>
      </c>
      <c r="B45" s="20">
        <f t="shared" si="43"/>
        <v>0</v>
      </c>
      <c r="C45" s="20">
        <f t="shared" si="44"/>
        <v>0</v>
      </c>
      <c r="D45" s="20"/>
      <c r="E45" s="22"/>
      <c r="F45" s="22"/>
      <c r="G45" s="20"/>
      <c r="H45" s="20"/>
      <c r="I45" s="20"/>
      <c r="J45" s="20"/>
      <c r="K45" s="22"/>
      <c r="L45" s="22"/>
      <c r="M45" s="20"/>
      <c r="N45" s="22"/>
      <c r="O45" s="22"/>
      <c r="P45" s="20"/>
      <c r="Q45" s="22"/>
      <c r="R45" s="22"/>
      <c r="S45" s="20"/>
      <c r="T45" s="22"/>
      <c r="U45" s="22"/>
      <c r="V45" s="20"/>
      <c r="W45" s="22"/>
      <c r="X45" s="22"/>
      <c r="Y45" s="20"/>
      <c r="Z45" s="22"/>
      <c r="AA45" s="22"/>
      <c r="AB45" s="20"/>
      <c r="AC45" s="22"/>
      <c r="AD45" s="22"/>
      <c r="AE45" s="20"/>
      <c r="AF45" s="22"/>
      <c r="AG45" s="22"/>
      <c r="AH45" s="20"/>
      <c r="AI45" s="22"/>
      <c r="AJ45" s="22"/>
      <c r="AK45" s="20"/>
      <c r="AL45" s="22"/>
      <c r="AM45" s="22"/>
      <c r="AN45" s="20"/>
    </row>
    <row r="46" spans="1:40" s="61" customFormat="1" ht="20.25" customHeight="1">
      <c r="A46" s="20" t="s">
        <v>103</v>
      </c>
      <c r="B46" s="20">
        <f t="shared" si="43"/>
        <v>218.4</v>
      </c>
      <c r="C46" s="20">
        <f t="shared" si="44"/>
        <v>109.2</v>
      </c>
      <c r="D46" s="20">
        <f t="shared" si="40"/>
        <v>50</v>
      </c>
      <c r="E46" s="22"/>
      <c r="F46" s="22"/>
      <c r="G46" s="20"/>
      <c r="H46" s="22"/>
      <c r="I46" s="22"/>
      <c r="J46" s="20"/>
      <c r="K46" s="20">
        <v>218.4</v>
      </c>
      <c r="L46" s="20">
        <v>109.2</v>
      </c>
      <c r="M46" s="20">
        <f t="shared" ref="M46" si="45">L46/K46*100</f>
        <v>50</v>
      </c>
      <c r="N46" s="20"/>
      <c r="O46" s="22"/>
      <c r="P46" s="20"/>
      <c r="Q46" s="20"/>
      <c r="R46" s="22"/>
      <c r="S46" s="20"/>
      <c r="T46" s="20"/>
      <c r="U46" s="22"/>
      <c r="V46" s="20"/>
      <c r="W46" s="20"/>
      <c r="X46" s="22"/>
      <c r="Y46" s="20"/>
      <c r="Z46" s="20"/>
      <c r="AA46" s="22"/>
      <c r="AB46" s="20"/>
      <c r="AC46" s="20"/>
      <c r="AD46" s="22"/>
      <c r="AE46" s="20"/>
      <c r="AF46" s="20"/>
      <c r="AG46" s="22"/>
      <c r="AH46" s="20"/>
      <c r="AI46" s="20"/>
      <c r="AJ46" s="22"/>
      <c r="AK46" s="20"/>
      <c r="AL46" s="20"/>
      <c r="AM46" s="22"/>
      <c r="AN46" s="20"/>
    </row>
    <row r="47" spans="1:40" s="61" customFormat="1" ht="20.25" customHeight="1">
      <c r="A47" s="22" t="s">
        <v>182</v>
      </c>
      <c r="B47" s="22">
        <f>B48+B49</f>
        <v>274.55999999999995</v>
      </c>
      <c r="C47" s="22">
        <f>C48+C49</f>
        <v>175.18800000000002</v>
      </c>
      <c r="D47" s="22">
        <f t="shared" si="40"/>
        <v>63.806818181818201</v>
      </c>
      <c r="E47" s="22">
        <f t="shared" ref="E47:F47" si="46">E48+E49</f>
        <v>0</v>
      </c>
      <c r="F47" s="22">
        <f t="shared" si="46"/>
        <v>0</v>
      </c>
      <c r="G47" s="22"/>
      <c r="H47" s="22">
        <f>H48+H49</f>
        <v>0</v>
      </c>
      <c r="I47" s="22">
        <f>I48+I49</f>
        <v>0</v>
      </c>
      <c r="J47" s="22"/>
      <c r="K47" s="22">
        <f>K48+K49</f>
        <v>274.55999999999995</v>
      </c>
      <c r="L47" s="22">
        <f>L48+L49</f>
        <v>175.18800000000002</v>
      </c>
      <c r="M47" s="22">
        <f>M48+M49</f>
        <v>63.806818181818201</v>
      </c>
      <c r="N47" s="22">
        <f>N48+N49</f>
        <v>0</v>
      </c>
      <c r="O47" s="22">
        <f>O48+O49</f>
        <v>0</v>
      </c>
      <c r="P47" s="20"/>
      <c r="Q47" s="22">
        <f>Q48+Q49</f>
        <v>0</v>
      </c>
      <c r="R47" s="22">
        <f>R48+R49</f>
        <v>0</v>
      </c>
      <c r="S47" s="20"/>
      <c r="T47" s="22">
        <f>T48+T49</f>
        <v>0</v>
      </c>
      <c r="U47" s="22">
        <f>U48+U49</f>
        <v>0</v>
      </c>
      <c r="V47" s="20"/>
      <c r="W47" s="22">
        <f>W48+W49</f>
        <v>0</v>
      </c>
      <c r="X47" s="22">
        <f>X48+X49</f>
        <v>0</v>
      </c>
      <c r="Y47" s="20"/>
      <c r="Z47" s="22">
        <f>Z48+Z49</f>
        <v>0</v>
      </c>
      <c r="AA47" s="22">
        <f>AA48+AA49</f>
        <v>0</v>
      </c>
      <c r="AB47" s="20"/>
      <c r="AC47" s="22">
        <f>AC48+AC49</f>
        <v>0</v>
      </c>
      <c r="AD47" s="22">
        <f>AD48+AD49</f>
        <v>0</v>
      </c>
      <c r="AE47" s="20"/>
      <c r="AF47" s="22">
        <f>AF48+AF49</f>
        <v>0</v>
      </c>
      <c r="AG47" s="22">
        <f>AG48+AG49</f>
        <v>0</v>
      </c>
      <c r="AH47" s="20"/>
      <c r="AI47" s="22">
        <f>AI48+AI49</f>
        <v>0</v>
      </c>
      <c r="AJ47" s="22">
        <f>AJ48+AJ49</f>
        <v>0</v>
      </c>
      <c r="AK47" s="20"/>
      <c r="AL47" s="22">
        <f>AL48+AL49</f>
        <v>0</v>
      </c>
      <c r="AM47" s="22">
        <f>AM48+AM49</f>
        <v>0</v>
      </c>
      <c r="AN47" s="20"/>
    </row>
    <row r="48" spans="1:40" ht="18.75" customHeight="1">
      <c r="A48" s="20" t="s">
        <v>183</v>
      </c>
      <c r="B48" s="20">
        <f>E48+H48+K48+N48+Q48+T48+W48+Z48+AC48+AF48+AI48+AL48</f>
        <v>0</v>
      </c>
      <c r="C48" s="20">
        <f>F48+I48+L48+O48+R48+U48+X48+AA48+AD48+AG48+AJ48+AM48</f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s="61" customFormat="1" ht="21" customHeight="1">
      <c r="A49" s="22" t="s">
        <v>191</v>
      </c>
      <c r="B49" s="22">
        <f>SUM(B50:B54)</f>
        <v>274.55999999999995</v>
      </c>
      <c r="C49" s="22">
        <f>SUM(C50:C54)</f>
        <v>175.18800000000002</v>
      </c>
      <c r="D49" s="22">
        <f t="shared" si="40"/>
        <v>63.806818181818201</v>
      </c>
      <c r="E49" s="22">
        <f t="shared" ref="E49:F49" si="47">SUM(E50:E54)</f>
        <v>0</v>
      </c>
      <c r="F49" s="22">
        <f t="shared" si="47"/>
        <v>0</v>
      </c>
      <c r="G49" s="22"/>
      <c r="H49" s="22"/>
      <c r="I49" s="22"/>
      <c r="J49" s="22"/>
      <c r="K49" s="22">
        <f>K51+K53+K54</f>
        <v>274.55999999999995</v>
      </c>
      <c r="L49" s="22">
        <f>SUM(L50:L54)</f>
        <v>175.18800000000002</v>
      </c>
      <c r="M49" s="22">
        <f t="shared" ref="M49:M54" si="48">L49/K49*100</f>
        <v>63.806818181818201</v>
      </c>
      <c r="N49" s="22">
        <f>N50+N51+N52+N54</f>
        <v>0</v>
      </c>
      <c r="O49" s="22">
        <f>O50+O51+O52+O54</f>
        <v>0</v>
      </c>
      <c r="P49" s="20"/>
      <c r="Q49" s="22">
        <f>Q50+Q51+Q52+Q54</f>
        <v>0</v>
      </c>
      <c r="R49" s="22">
        <f>R50+R51+R52+R54</f>
        <v>0</v>
      </c>
      <c r="S49" s="20"/>
      <c r="T49" s="22">
        <f>T50+T51+T52+T54</f>
        <v>0</v>
      </c>
      <c r="U49" s="22">
        <f>U50+U51+U52+U54</f>
        <v>0</v>
      </c>
      <c r="V49" s="20"/>
      <c r="W49" s="22">
        <f>W50+W51+W52+W54</f>
        <v>0</v>
      </c>
      <c r="X49" s="22">
        <f>X50+X51+X52+X54</f>
        <v>0</v>
      </c>
      <c r="Y49" s="20"/>
      <c r="Z49" s="22">
        <f>Z50+Z51+Z52+Z54</f>
        <v>0</v>
      </c>
      <c r="AA49" s="22">
        <f>AA50+AA51+AA52+AA54</f>
        <v>0</v>
      </c>
      <c r="AB49" s="20"/>
      <c r="AC49" s="22">
        <f>AC50+AC51+AC52+AC54</f>
        <v>0</v>
      </c>
      <c r="AD49" s="22">
        <f>AD50+AD51+AD52+AD54</f>
        <v>0</v>
      </c>
      <c r="AE49" s="20"/>
      <c r="AF49" s="22">
        <f>AF50+AF51+AF52+AF54</f>
        <v>0</v>
      </c>
      <c r="AG49" s="22">
        <f>AG50+AG51+AG52+AG54</f>
        <v>0</v>
      </c>
      <c r="AH49" s="20"/>
      <c r="AI49" s="22">
        <f>AI50+AI51+AI52+AI54</f>
        <v>0</v>
      </c>
      <c r="AJ49" s="22">
        <f>AJ50+AJ51+AJ52+AJ54</f>
        <v>0</v>
      </c>
      <c r="AK49" s="20"/>
      <c r="AL49" s="22">
        <f>AL50+AL51+AL52+AL54</f>
        <v>0</v>
      </c>
      <c r="AM49" s="22">
        <f>AM50+AM51+AM52+AM54</f>
        <v>0</v>
      </c>
      <c r="AN49" s="20"/>
    </row>
    <row r="50" spans="1:40" ht="19.5" customHeight="1">
      <c r="A50" s="20" t="s">
        <v>132</v>
      </c>
      <c r="B50" s="20">
        <f t="shared" ref="B50:B54" si="49">E50+H50+K50+N50+Q50+T50+W50+Z50+AC50+AF50+AI50+AL50</f>
        <v>0</v>
      </c>
      <c r="C50" s="20">
        <f t="shared" ref="C50:C54" si="50">F50+I50+L50+O50+R50+U50+X50+AA50+AD50+AG50+AJ50+AM50</f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8.75" customHeight="1">
      <c r="A51" s="20" t="s">
        <v>242</v>
      </c>
      <c r="B51" s="20">
        <f t="shared" si="49"/>
        <v>9.36</v>
      </c>
      <c r="C51" s="20">
        <f t="shared" si="50"/>
        <v>2.8079999999999998</v>
      </c>
      <c r="D51" s="20">
        <f t="shared" si="40"/>
        <v>30</v>
      </c>
      <c r="E51" s="20"/>
      <c r="F51" s="20"/>
      <c r="G51" s="20"/>
      <c r="H51" s="20"/>
      <c r="I51" s="20"/>
      <c r="J51" s="20"/>
      <c r="K51" s="20">
        <v>9.36</v>
      </c>
      <c r="L51" s="20">
        <f>2.808</f>
        <v>2.8079999999999998</v>
      </c>
      <c r="M51" s="20">
        <f t="shared" si="48"/>
        <v>30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21" customHeight="1">
      <c r="A52" s="20" t="s">
        <v>156</v>
      </c>
      <c r="B52" s="20">
        <f t="shared" si="49"/>
        <v>0</v>
      </c>
      <c r="C52" s="20">
        <f t="shared" si="50"/>
        <v>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8" customHeight="1">
      <c r="A53" s="20" t="s">
        <v>159</v>
      </c>
      <c r="B53" s="20">
        <f t="shared" si="49"/>
        <v>171.6</v>
      </c>
      <c r="C53" s="20">
        <f t="shared" si="50"/>
        <v>111.54</v>
      </c>
      <c r="D53" s="20">
        <f t="shared" si="40"/>
        <v>65</v>
      </c>
      <c r="E53" s="20"/>
      <c r="F53" s="20"/>
      <c r="G53" s="20"/>
      <c r="H53" s="20"/>
      <c r="I53" s="20"/>
      <c r="J53" s="20"/>
      <c r="K53" s="20">
        <v>171.6</v>
      </c>
      <c r="L53" s="20">
        <v>111.54</v>
      </c>
      <c r="M53" s="20">
        <f t="shared" si="48"/>
        <v>65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9.5" customHeight="1">
      <c r="A54" s="20" t="s">
        <v>98</v>
      </c>
      <c r="B54" s="20">
        <f t="shared" si="49"/>
        <v>93.6</v>
      </c>
      <c r="C54" s="20">
        <f t="shared" si="50"/>
        <v>60.84</v>
      </c>
      <c r="D54" s="20">
        <f t="shared" si="40"/>
        <v>65</v>
      </c>
      <c r="E54" s="20"/>
      <c r="F54" s="20"/>
      <c r="G54" s="20"/>
      <c r="H54" s="20"/>
      <c r="I54" s="20"/>
      <c r="J54" s="20"/>
      <c r="K54" s="20">
        <v>93.6</v>
      </c>
      <c r="L54" s="20">
        <v>60.84</v>
      </c>
      <c r="M54" s="20">
        <f t="shared" si="48"/>
        <v>65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s="63" customFormat="1" ht="20.25" customHeight="1">
      <c r="A55" s="62" t="s">
        <v>179</v>
      </c>
      <c r="B55" s="62">
        <f>B56+B57</f>
        <v>218.4</v>
      </c>
      <c r="C55" s="62">
        <f>C56+C57</f>
        <v>109.2</v>
      </c>
      <c r="D55" s="62">
        <f t="shared" si="40"/>
        <v>50</v>
      </c>
      <c r="E55" s="62">
        <f>E56+E57</f>
        <v>0</v>
      </c>
      <c r="F55" s="62">
        <f>F56+F57</f>
        <v>0</v>
      </c>
      <c r="G55" s="62"/>
      <c r="H55" s="62">
        <f>H56+H57</f>
        <v>0</v>
      </c>
      <c r="I55" s="62">
        <f>I56+I57</f>
        <v>0</v>
      </c>
      <c r="J55" s="62"/>
      <c r="K55" s="62">
        <f>K56+K57</f>
        <v>218.4</v>
      </c>
      <c r="L55" s="62">
        <f>L56+L57</f>
        <v>287.68646000000001</v>
      </c>
      <c r="M55" s="74">
        <f>L55/K55*100</f>
        <v>131.7245695970696</v>
      </c>
      <c r="N55" s="62">
        <f>N56+N57</f>
        <v>0</v>
      </c>
      <c r="O55" s="62">
        <f>O56+O57</f>
        <v>0</v>
      </c>
      <c r="P55" s="64"/>
      <c r="Q55" s="62">
        <f>Q56+Q57</f>
        <v>0</v>
      </c>
      <c r="R55" s="62">
        <f>R56+R57</f>
        <v>0</v>
      </c>
      <c r="S55" s="64"/>
      <c r="T55" s="62">
        <f>T56+T57</f>
        <v>0</v>
      </c>
      <c r="U55" s="62">
        <f>U56+U57</f>
        <v>0</v>
      </c>
      <c r="V55" s="64"/>
      <c r="W55" s="62">
        <f>W56+W57</f>
        <v>0</v>
      </c>
      <c r="X55" s="62">
        <f>X56+X57</f>
        <v>0</v>
      </c>
      <c r="Y55" s="64"/>
      <c r="Z55" s="62">
        <f>Z56+Z57</f>
        <v>0</v>
      </c>
      <c r="AA55" s="62">
        <f>AA56+AA57</f>
        <v>0</v>
      </c>
      <c r="AB55" s="64"/>
      <c r="AC55" s="62">
        <f>AC56+AC57</f>
        <v>0</v>
      </c>
      <c r="AD55" s="62">
        <f>AD56+AD57</f>
        <v>0</v>
      </c>
      <c r="AE55" s="64"/>
      <c r="AF55" s="62">
        <f>AF56+AF57</f>
        <v>0</v>
      </c>
      <c r="AG55" s="62">
        <f>AG56+AG57</f>
        <v>0</v>
      </c>
      <c r="AH55" s="64"/>
      <c r="AI55" s="62">
        <f>AI56+AI57</f>
        <v>0</v>
      </c>
      <c r="AJ55" s="62">
        <f>AJ56+AJ57</f>
        <v>0</v>
      </c>
      <c r="AK55" s="64"/>
      <c r="AL55" s="62">
        <f>AL56+AL57</f>
        <v>0</v>
      </c>
      <c r="AM55" s="62">
        <f>AM56+AM57</f>
        <v>0</v>
      </c>
      <c r="AN55" s="64"/>
    </row>
    <row r="56" spans="1:40" s="65" customFormat="1" ht="21.75" customHeight="1">
      <c r="A56" s="64" t="s">
        <v>184</v>
      </c>
      <c r="B56" s="20">
        <f>E56+H56+K56+N56+Q56+T56+W56+Z56+AC56+AF56+AI56+AL56</f>
        <v>0</v>
      </c>
      <c r="C56" s="20">
        <f>F56+I56+L56+O56+R56+U56+X56+AA56+AD56+AG56+AJ56+AM56</f>
        <v>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s="63" customFormat="1" ht="24" customHeight="1">
      <c r="A57" s="62" t="s">
        <v>192</v>
      </c>
      <c r="B57" s="62">
        <f>SUM(B58:B60)</f>
        <v>218.4</v>
      </c>
      <c r="C57" s="62">
        <f>SUM(C58:C60)</f>
        <v>109.2</v>
      </c>
      <c r="D57" s="62">
        <f t="shared" si="40"/>
        <v>50</v>
      </c>
      <c r="E57" s="62">
        <f>SUM(E58:E60)</f>
        <v>0</v>
      </c>
      <c r="F57" s="62">
        <f>SUM(F58:F60)</f>
        <v>0</v>
      </c>
      <c r="G57" s="62"/>
      <c r="H57" s="62"/>
      <c r="I57" s="62"/>
      <c r="J57" s="62"/>
      <c r="K57" s="62">
        <f>K58+K59+K60</f>
        <v>218.4</v>
      </c>
      <c r="L57" s="62">
        <f>SUM(L58:L61)</f>
        <v>287.68646000000001</v>
      </c>
      <c r="M57" s="62">
        <f>L57/K57*100</f>
        <v>131.7245695970696</v>
      </c>
      <c r="N57" s="62">
        <f>N58+N59+N60</f>
        <v>0</v>
      </c>
      <c r="O57" s="62">
        <f>O58+O59+O60</f>
        <v>0</v>
      </c>
      <c r="P57" s="64"/>
      <c r="Q57" s="62">
        <f>Q58+Q59+Q60</f>
        <v>0</v>
      </c>
      <c r="R57" s="62">
        <f>R58+R59+R60</f>
        <v>0</v>
      </c>
      <c r="S57" s="64"/>
      <c r="T57" s="62">
        <f>T58+T59+T60</f>
        <v>0</v>
      </c>
      <c r="U57" s="62">
        <f>U58+U59+U60</f>
        <v>0</v>
      </c>
      <c r="V57" s="64"/>
      <c r="W57" s="62">
        <f>W58+W59+W60</f>
        <v>0</v>
      </c>
      <c r="X57" s="62">
        <f>X58+X59+X60</f>
        <v>0</v>
      </c>
      <c r="Y57" s="64"/>
      <c r="Z57" s="62">
        <f>Z58+Z59+Z60</f>
        <v>0</v>
      </c>
      <c r="AA57" s="62">
        <f>AA58+AA59+AA60</f>
        <v>0</v>
      </c>
      <c r="AB57" s="64"/>
      <c r="AC57" s="62">
        <f>AC58+AC59+AC60</f>
        <v>0</v>
      </c>
      <c r="AD57" s="62">
        <f>AD58+AD59+AD60</f>
        <v>0</v>
      </c>
      <c r="AE57" s="64"/>
      <c r="AF57" s="62">
        <f>AF58+AF59+AF60</f>
        <v>0</v>
      </c>
      <c r="AG57" s="62">
        <f>AG58+AG59+AG60</f>
        <v>0</v>
      </c>
      <c r="AH57" s="64"/>
      <c r="AI57" s="62">
        <f>AI58+AI59+AI60</f>
        <v>0</v>
      </c>
      <c r="AJ57" s="62">
        <f>AJ58+AJ59+AJ60</f>
        <v>0</v>
      </c>
      <c r="AK57" s="64"/>
      <c r="AL57" s="62">
        <f>AL58+AL59+AL60</f>
        <v>0</v>
      </c>
      <c r="AM57" s="62">
        <f>AM58+AM59+AM60</f>
        <v>0</v>
      </c>
      <c r="AN57" s="64"/>
    </row>
    <row r="58" spans="1:40" s="65" customFormat="1" ht="19.5" customHeight="1">
      <c r="A58" s="64" t="s">
        <v>80</v>
      </c>
      <c r="B58" s="20">
        <f t="shared" ref="B58:B60" si="51">E58+H58+K58+N58+Q58+T58+W58+Z58+AC58+AF58+AI58+AL58</f>
        <v>0</v>
      </c>
      <c r="C58" s="20">
        <f t="shared" ref="C58:C60" si="52">F58+I58+L58+O58+R58+U58+X58+AA58+AD58+AG58+AJ58+AM58</f>
        <v>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s="65" customFormat="1" ht="20.25" customHeight="1">
      <c r="A59" s="64" t="s">
        <v>59</v>
      </c>
      <c r="B59" s="20">
        <f t="shared" si="51"/>
        <v>218.4</v>
      </c>
      <c r="C59" s="20">
        <f t="shared" si="52"/>
        <v>109.2</v>
      </c>
      <c r="D59" s="64">
        <f t="shared" si="40"/>
        <v>50</v>
      </c>
      <c r="E59" s="64"/>
      <c r="F59" s="64"/>
      <c r="G59" s="64"/>
      <c r="H59" s="64"/>
      <c r="I59" s="64"/>
      <c r="J59" s="64"/>
      <c r="K59" s="64">
        <v>218.4</v>
      </c>
      <c r="L59" s="64">
        <v>109.2</v>
      </c>
      <c r="M59" s="64">
        <f>L59/K59*100</f>
        <v>50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s="65" customFormat="1" ht="23.25" customHeight="1">
      <c r="A60" s="64" t="s">
        <v>100</v>
      </c>
      <c r="B60" s="20">
        <f t="shared" si="51"/>
        <v>0</v>
      </c>
      <c r="C60" s="20">
        <f t="shared" si="52"/>
        <v>0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s="61" customFormat="1" ht="17.25" customHeight="1">
      <c r="A61" s="22" t="s">
        <v>180</v>
      </c>
      <c r="B61" s="22">
        <f>B62+B63</f>
        <v>25040.569879999999</v>
      </c>
      <c r="C61" s="22">
        <f>C62+C63</f>
        <v>10917.527040000001</v>
      </c>
      <c r="D61" s="22">
        <f t="shared" si="40"/>
        <v>43.59935533543856</v>
      </c>
      <c r="E61" s="22">
        <f t="shared" ref="E61:F61" si="53">E62+E63</f>
        <v>0</v>
      </c>
      <c r="F61" s="22">
        <f t="shared" si="53"/>
        <v>0</v>
      </c>
      <c r="G61" s="22"/>
      <c r="H61" s="22">
        <f>H62+H63</f>
        <v>0</v>
      </c>
      <c r="I61" s="22">
        <f>I62+I63</f>
        <v>0</v>
      </c>
      <c r="J61" s="22"/>
      <c r="K61" s="22">
        <f>K62+K63</f>
        <v>494.90688</v>
      </c>
      <c r="L61" s="22">
        <f>L62+L63</f>
        <v>178.48646000000002</v>
      </c>
      <c r="M61" s="22">
        <f t="shared" ref="M61" si="54">L61/K61*100</f>
        <v>36.064655233728018</v>
      </c>
      <c r="N61" s="22">
        <f>N62+N63</f>
        <v>0</v>
      </c>
      <c r="O61" s="22">
        <f>O62+O63</f>
        <v>0</v>
      </c>
      <c r="P61" s="20"/>
      <c r="Q61" s="22">
        <f>Q62+Q63</f>
        <v>0</v>
      </c>
      <c r="R61" s="22">
        <f>R62+R63</f>
        <v>0</v>
      </c>
      <c r="S61" s="20"/>
      <c r="T61" s="22">
        <f>T62+T63</f>
        <v>0</v>
      </c>
      <c r="U61" s="22">
        <f>U62+U63</f>
        <v>0</v>
      </c>
      <c r="V61" s="20"/>
      <c r="W61" s="22">
        <f>W62+W63</f>
        <v>13711.15</v>
      </c>
      <c r="X61" s="22">
        <f>X62+X63</f>
        <v>4812.1489300000003</v>
      </c>
      <c r="Y61" s="22">
        <f>X61/W61*100</f>
        <v>35.096610641704018</v>
      </c>
      <c r="Z61" s="22">
        <f>Z62+Z63</f>
        <v>10834.513000000001</v>
      </c>
      <c r="AA61" s="22">
        <f>AA62+AA63</f>
        <v>5926.8916499999996</v>
      </c>
      <c r="AB61" s="22">
        <f>AA61/Z61*100</f>
        <v>54.703812252567317</v>
      </c>
      <c r="AC61" s="22">
        <f>AC62+AC63</f>
        <v>0</v>
      </c>
      <c r="AD61" s="22">
        <f>AD62+AD63</f>
        <v>0</v>
      </c>
      <c r="AE61" s="20"/>
      <c r="AF61" s="22">
        <f>AF62+AF63</f>
        <v>0</v>
      </c>
      <c r="AG61" s="22">
        <f>AG62+AG63</f>
        <v>0</v>
      </c>
      <c r="AH61" s="20"/>
      <c r="AI61" s="22">
        <f>AI62+AI63</f>
        <v>0</v>
      </c>
      <c r="AJ61" s="22">
        <f>AJ62+AJ63</f>
        <v>0</v>
      </c>
      <c r="AK61" s="20"/>
      <c r="AL61" s="22">
        <f>AL62+AL63</f>
        <v>0</v>
      </c>
      <c r="AM61" s="22">
        <f>AM62+AM63</f>
        <v>0</v>
      </c>
      <c r="AN61" s="20"/>
    </row>
    <row r="62" spans="1:40" ht="22.5" customHeight="1">
      <c r="A62" s="20" t="s">
        <v>185</v>
      </c>
      <c r="B62" s="20">
        <f>E62+H62+K62+N62+Q62+T62+W62+Z62+AC62+AF62+AI62+AL62</f>
        <v>0</v>
      </c>
      <c r="C62" s="20">
        <f>F62+I62+L62+O62+R62+U62+X62+AA62+AD62+AG62+AJ62+AM62</f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 s="61" customFormat="1" ht="19.7" customHeight="1">
      <c r="A63" s="22" t="s">
        <v>191</v>
      </c>
      <c r="B63" s="22">
        <f>SUM(B64:B74)</f>
        <v>25040.569879999999</v>
      </c>
      <c r="C63" s="22">
        <f>SUM(C64:C74)</f>
        <v>10917.527040000001</v>
      </c>
      <c r="D63" s="22">
        <f t="shared" si="40"/>
        <v>43.59935533543856</v>
      </c>
      <c r="E63" s="22">
        <f t="shared" ref="E63:F63" si="55">SUM(E64:E74)</f>
        <v>0</v>
      </c>
      <c r="F63" s="22">
        <f t="shared" si="55"/>
        <v>0</v>
      </c>
      <c r="G63" s="22"/>
      <c r="H63" s="22"/>
      <c r="I63" s="22"/>
      <c r="J63" s="22"/>
      <c r="K63" s="22">
        <f>K66+K67+K68+K71+K74</f>
        <v>494.90688</v>
      </c>
      <c r="L63" s="22">
        <f>SUM(L64:L74)</f>
        <v>178.48646000000002</v>
      </c>
      <c r="M63" s="22">
        <f t="shared" ref="M63" si="56">L63/K63*100</f>
        <v>36.064655233728018</v>
      </c>
      <c r="N63" s="22">
        <f>SUM(N64:N74)</f>
        <v>0</v>
      </c>
      <c r="O63" s="22">
        <f>SUM(O64:O74)</f>
        <v>0</v>
      </c>
      <c r="P63" s="20"/>
      <c r="Q63" s="22">
        <f>SUM(Q64:Q74)</f>
        <v>0</v>
      </c>
      <c r="R63" s="22">
        <f>SUM(R64:R74)</f>
        <v>0</v>
      </c>
      <c r="S63" s="20"/>
      <c r="T63" s="22">
        <f>SUM(T64:T74)</f>
        <v>0</v>
      </c>
      <c r="U63" s="22">
        <f>SUM(U64:U74)</f>
        <v>0</v>
      </c>
      <c r="V63" s="20"/>
      <c r="W63" s="22">
        <f>SUM(W64:W74)</f>
        <v>13711.15</v>
      </c>
      <c r="X63" s="22">
        <f>SUM(X64:X74)</f>
        <v>4812.1489300000003</v>
      </c>
      <c r="Y63" s="22">
        <f>X63/W63*100</f>
        <v>35.096610641704018</v>
      </c>
      <c r="Z63" s="22">
        <f>SUM(Z64:Z74)</f>
        <v>10834.513000000001</v>
      </c>
      <c r="AA63" s="22">
        <f>SUM(AA64:AA74)</f>
        <v>5926.8916499999996</v>
      </c>
      <c r="AB63" s="22">
        <f>AA63/Z63*100</f>
        <v>54.703812252567317</v>
      </c>
      <c r="AC63" s="22">
        <f>SUM(AC64:AC74)</f>
        <v>0</v>
      </c>
      <c r="AD63" s="22">
        <f>SUM(AD64:AD74)</f>
        <v>0</v>
      </c>
      <c r="AE63" s="20"/>
      <c r="AF63" s="22">
        <f>SUM(AF64:AF74)</f>
        <v>0</v>
      </c>
      <c r="AG63" s="22">
        <f>SUM(AG64:AG74)</f>
        <v>0</v>
      </c>
      <c r="AH63" s="20"/>
      <c r="AI63" s="22">
        <f>SUM(AI64:AI74)</f>
        <v>0</v>
      </c>
      <c r="AJ63" s="22">
        <f>SUM(AJ64:AJ74)</f>
        <v>0</v>
      </c>
      <c r="AK63" s="20"/>
      <c r="AL63" s="22">
        <f>SUM(AL64:AL74)</f>
        <v>0</v>
      </c>
      <c r="AM63" s="22">
        <f>SUM(AM64:AM74)</f>
        <v>0</v>
      </c>
      <c r="AN63" s="20"/>
    </row>
    <row r="64" spans="1:40" ht="22.5" customHeight="1">
      <c r="A64" s="20" t="s">
        <v>101</v>
      </c>
      <c r="B64" s="20">
        <f t="shared" ref="B64:B74" si="57">E64+H64+K64+N64+Q64+T64+W64+Z64+AC64+AF64+AI64+AL64</f>
        <v>0</v>
      </c>
      <c r="C64" s="20">
        <f t="shared" ref="C64:C74" si="58">F64+I64+L64+O64+R64+U64+X64+AA64+AD64+AG64+AJ64+AM64</f>
        <v>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40" ht="21" customHeight="1">
      <c r="A65" s="20" t="s">
        <v>37</v>
      </c>
      <c r="B65" s="20">
        <f t="shared" si="57"/>
        <v>24545.663</v>
      </c>
      <c r="C65" s="20">
        <f t="shared" si="58"/>
        <v>10739.040580000001</v>
      </c>
      <c r="D65" s="20">
        <f t="shared" si="40"/>
        <v>43.751275245651343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>
        <v>13711.15</v>
      </c>
      <c r="X65" s="20">
        <v>4812.1489300000003</v>
      </c>
      <c r="Y65" s="20">
        <f>X65/W65*100</f>
        <v>35.096610641704018</v>
      </c>
      <c r="Z65" s="20">
        <v>10834.513000000001</v>
      </c>
      <c r="AA65" s="20">
        <v>5926.8916499999996</v>
      </c>
      <c r="AB65" s="20">
        <f>AA65/Z65*100</f>
        <v>54.703812252567317</v>
      </c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</row>
    <row r="66" spans="1:40" ht="19.7" customHeight="1">
      <c r="A66" s="20" t="s">
        <v>47</v>
      </c>
      <c r="B66" s="20">
        <f t="shared" si="57"/>
        <v>31.2</v>
      </c>
      <c r="C66" s="20">
        <f t="shared" si="58"/>
        <v>15.6</v>
      </c>
      <c r="D66" s="20">
        <f t="shared" si="40"/>
        <v>50</v>
      </c>
      <c r="E66" s="20"/>
      <c r="F66" s="20"/>
      <c r="G66" s="20"/>
      <c r="H66" s="20"/>
      <c r="I66" s="20"/>
      <c r="J66" s="20"/>
      <c r="K66" s="20">
        <v>31.2</v>
      </c>
      <c r="L66" s="20">
        <v>15.6</v>
      </c>
      <c r="M66" s="20">
        <f t="shared" ref="M66:M68" si="59">L66/K66*100</f>
        <v>50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ht="19.7" customHeight="1">
      <c r="A67" s="20" t="s">
        <v>48</v>
      </c>
      <c r="B67" s="20">
        <f t="shared" si="57"/>
        <v>6.5519999999999996</v>
      </c>
      <c r="C67" s="20">
        <f t="shared" si="58"/>
        <v>3.2759999999999998</v>
      </c>
      <c r="D67" s="20">
        <f t="shared" si="40"/>
        <v>50</v>
      </c>
      <c r="E67" s="20"/>
      <c r="F67" s="20"/>
      <c r="G67" s="20"/>
      <c r="H67" s="20"/>
      <c r="I67" s="20"/>
      <c r="J67" s="20"/>
      <c r="K67" s="20">
        <v>6.5519999999999996</v>
      </c>
      <c r="L67" s="20">
        <v>3.2759999999999998</v>
      </c>
      <c r="M67" s="20">
        <f t="shared" si="59"/>
        <v>50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ht="21" customHeight="1">
      <c r="A68" s="20" t="s">
        <v>51</v>
      </c>
      <c r="B68" s="20">
        <f t="shared" si="57"/>
        <v>344.83488</v>
      </c>
      <c r="C68" s="20">
        <f t="shared" si="58"/>
        <v>103.45046000000001</v>
      </c>
      <c r="D68" s="20">
        <f t="shared" si="40"/>
        <v>29.999998840024539</v>
      </c>
      <c r="E68" s="20"/>
      <c r="F68" s="20"/>
      <c r="G68" s="20"/>
      <c r="H68" s="20"/>
      <c r="I68" s="20"/>
      <c r="J68" s="20"/>
      <c r="K68" s="20">
        <v>344.83488</v>
      </c>
      <c r="L68" s="20">
        <v>103.45046000000001</v>
      </c>
      <c r="M68" s="20">
        <f t="shared" si="59"/>
        <v>29.999998840024539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</row>
    <row r="69" spans="1:40" ht="18.75" customHeight="1">
      <c r="A69" s="20" t="s">
        <v>52</v>
      </c>
      <c r="B69" s="20">
        <f t="shared" si="57"/>
        <v>0</v>
      </c>
      <c r="C69" s="20">
        <f t="shared" si="58"/>
        <v>0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ht="18.75" customHeight="1">
      <c r="A70" s="20" t="s">
        <v>55</v>
      </c>
      <c r="B70" s="20">
        <f t="shared" si="57"/>
        <v>0</v>
      </c>
      <c r="C70" s="20">
        <f t="shared" si="58"/>
        <v>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</row>
    <row r="71" spans="1:40" ht="20.25" customHeight="1">
      <c r="A71" s="20" t="s">
        <v>114</v>
      </c>
      <c r="B71" s="20">
        <f t="shared" si="57"/>
        <v>18.72</v>
      </c>
      <c r="C71" s="20">
        <f t="shared" si="58"/>
        <v>9.36</v>
      </c>
      <c r="D71" s="20">
        <f t="shared" si="40"/>
        <v>50</v>
      </c>
      <c r="E71" s="20"/>
      <c r="F71" s="20"/>
      <c r="G71" s="20"/>
      <c r="H71" s="20"/>
      <c r="I71" s="20"/>
      <c r="J71" s="20"/>
      <c r="K71" s="20">
        <v>18.72</v>
      </c>
      <c r="L71" s="20">
        <v>9.36</v>
      </c>
      <c r="M71" s="20">
        <f t="shared" ref="M71" si="60">L71/K71*100</f>
        <v>50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</row>
    <row r="72" spans="1:40" ht="19.7" customHeight="1">
      <c r="A72" s="20" t="s">
        <v>116</v>
      </c>
      <c r="B72" s="20">
        <f t="shared" si="57"/>
        <v>0</v>
      </c>
      <c r="C72" s="20">
        <f t="shared" si="58"/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1:40" ht="18.75" customHeight="1">
      <c r="A73" s="20" t="s">
        <v>117</v>
      </c>
      <c r="B73" s="20">
        <f t="shared" si="57"/>
        <v>0</v>
      </c>
      <c r="C73" s="20">
        <f t="shared" si="58"/>
        <v>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</row>
    <row r="74" spans="1:40" ht="18.75" customHeight="1">
      <c r="A74" s="20" t="s">
        <v>57</v>
      </c>
      <c r="B74" s="20">
        <f t="shared" si="57"/>
        <v>93.6</v>
      </c>
      <c r="C74" s="20">
        <f t="shared" si="58"/>
        <v>46.8</v>
      </c>
      <c r="D74" s="20">
        <f t="shared" si="40"/>
        <v>50</v>
      </c>
      <c r="E74" s="20"/>
      <c r="F74" s="20"/>
      <c r="G74" s="20"/>
      <c r="H74" s="20"/>
      <c r="I74" s="20"/>
      <c r="J74" s="20"/>
      <c r="K74" s="20">
        <v>93.6</v>
      </c>
      <c r="L74" s="20">
        <v>46.8</v>
      </c>
      <c r="M74" s="20">
        <f t="shared" ref="M74" si="61">L74/K74*100</f>
        <v>50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</row>
    <row r="75" spans="1:40" s="61" customFormat="1" ht="23.25" customHeight="1">
      <c r="A75" s="22" t="s">
        <v>181</v>
      </c>
      <c r="B75" s="22">
        <f>B76+B77</f>
        <v>111.696</v>
      </c>
      <c r="C75" s="22">
        <f>C76+C77</f>
        <v>55.847999999999999</v>
      </c>
      <c r="D75" s="22">
        <f t="shared" si="40"/>
        <v>50</v>
      </c>
      <c r="E75" s="22">
        <f t="shared" ref="E75:F75" si="62">E76+E77</f>
        <v>0</v>
      </c>
      <c r="F75" s="22">
        <f t="shared" si="62"/>
        <v>0</v>
      </c>
      <c r="G75" s="22"/>
      <c r="H75" s="22">
        <f>H76+H77</f>
        <v>0</v>
      </c>
      <c r="I75" s="22">
        <f>I76+I77</f>
        <v>0</v>
      </c>
      <c r="J75" s="22"/>
      <c r="K75" s="22">
        <f>K76+K77</f>
        <v>111.696</v>
      </c>
      <c r="L75" s="22">
        <f>L76+L77</f>
        <v>55.847999999999999</v>
      </c>
      <c r="M75" s="22">
        <f t="shared" ref="M75" si="63">L75/K75*100</f>
        <v>50</v>
      </c>
      <c r="N75" s="22">
        <f>N76+N77</f>
        <v>0</v>
      </c>
      <c r="O75" s="22">
        <f>O76+O77</f>
        <v>0</v>
      </c>
      <c r="P75" s="20"/>
      <c r="Q75" s="22">
        <f>Q76+Q77</f>
        <v>0</v>
      </c>
      <c r="R75" s="22">
        <f>R76+R77</f>
        <v>0</v>
      </c>
      <c r="S75" s="20"/>
      <c r="T75" s="22">
        <f>T76+T77</f>
        <v>0</v>
      </c>
      <c r="U75" s="22">
        <f>U76+U77</f>
        <v>0</v>
      </c>
      <c r="V75" s="20"/>
      <c r="W75" s="22">
        <f>W76+W77</f>
        <v>0</v>
      </c>
      <c r="X75" s="22">
        <f>X76+X77</f>
        <v>0</v>
      </c>
      <c r="Y75" s="20"/>
      <c r="Z75" s="22">
        <f>Z76+Z77</f>
        <v>0</v>
      </c>
      <c r="AA75" s="22">
        <f>AA76+AA77</f>
        <v>0</v>
      </c>
      <c r="AB75" s="20"/>
      <c r="AC75" s="22">
        <f>AC76+AC77</f>
        <v>0</v>
      </c>
      <c r="AD75" s="22">
        <f>AD76+AD77</f>
        <v>0</v>
      </c>
      <c r="AE75" s="20"/>
      <c r="AF75" s="22">
        <f>AF76+AF77</f>
        <v>0</v>
      </c>
      <c r="AG75" s="22">
        <f>AG76+AG77</f>
        <v>0</v>
      </c>
      <c r="AH75" s="20"/>
      <c r="AI75" s="22">
        <f>AI76+AI77</f>
        <v>0</v>
      </c>
      <c r="AJ75" s="22">
        <f>AJ76+AJ77</f>
        <v>0</v>
      </c>
      <c r="AK75" s="20"/>
      <c r="AL75" s="22">
        <f>AL76+AL77</f>
        <v>0</v>
      </c>
      <c r="AM75" s="22">
        <f>AM76+AM77</f>
        <v>0</v>
      </c>
      <c r="AN75" s="20"/>
    </row>
    <row r="76" spans="1:40" ht="24" customHeight="1">
      <c r="A76" s="20" t="s">
        <v>186</v>
      </c>
      <c r="B76" s="20">
        <f>E76+H76+K76+N76+Q76+T76+W76+Z76+AC76+AF76+AI76+AL76</f>
        <v>0</v>
      </c>
      <c r="C76" s="20">
        <f>F76+I76+L76+O76+R76+U76+X76+AA76+AD76+AG76+AJ76+AM76</f>
        <v>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1:40" s="61" customFormat="1" ht="23.25" customHeight="1">
      <c r="A77" s="22" t="s">
        <v>192</v>
      </c>
      <c r="B77" s="22">
        <f>SUM(B78:B80)</f>
        <v>111.696</v>
      </c>
      <c r="C77" s="22">
        <f>SUM(C78:C80)</f>
        <v>55.847999999999999</v>
      </c>
      <c r="D77" s="22">
        <f t="shared" si="40"/>
        <v>50</v>
      </c>
      <c r="E77" s="22">
        <f t="shared" ref="E77:F77" si="64">SUM(E78:E80)</f>
        <v>0</v>
      </c>
      <c r="F77" s="22">
        <f t="shared" si="64"/>
        <v>0</v>
      </c>
      <c r="G77" s="22"/>
      <c r="H77" s="22"/>
      <c r="I77" s="22"/>
      <c r="J77" s="22"/>
      <c r="K77" s="22">
        <f>K79+K80</f>
        <v>111.696</v>
      </c>
      <c r="L77" s="22">
        <f t="shared" ref="L77" si="65">SUM(L78:L81)</f>
        <v>55.847999999999999</v>
      </c>
      <c r="M77" s="22">
        <f t="shared" ref="M77:M80" si="66">L77/K77*100</f>
        <v>50</v>
      </c>
      <c r="N77" s="22">
        <f>N78+N79+N80</f>
        <v>0</v>
      </c>
      <c r="O77" s="22">
        <f>O78+O79+O80</f>
        <v>0</v>
      </c>
      <c r="P77" s="20"/>
      <c r="Q77" s="22">
        <f>Q78+Q79+Q80</f>
        <v>0</v>
      </c>
      <c r="R77" s="22">
        <f>R78+R79+R80</f>
        <v>0</v>
      </c>
      <c r="S77" s="20"/>
      <c r="T77" s="22">
        <f>T78+T79+T80</f>
        <v>0</v>
      </c>
      <c r="U77" s="22">
        <f>U78+U79+U80</f>
        <v>0</v>
      </c>
      <c r="V77" s="20"/>
      <c r="W77" s="22">
        <f>W78+W79+W80</f>
        <v>0</v>
      </c>
      <c r="X77" s="22">
        <f>X78+X79+X80</f>
        <v>0</v>
      </c>
      <c r="Y77" s="20"/>
      <c r="Z77" s="22">
        <f>Z78+Z79+Z80</f>
        <v>0</v>
      </c>
      <c r="AA77" s="22">
        <f>AA78+AA79+AA80</f>
        <v>0</v>
      </c>
      <c r="AB77" s="20"/>
      <c r="AC77" s="22">
        <f>AC78+AC79+AC80</f>
        <v>0</v>
      </c>
      <c r="AD77" s="22">
        <f>AD78+AD79+AD80</f>
        <v>0</v>
      </c>
      <c r="AE77" s="20"/>
      <c r="AF77" s="22">
        <f>AF78+AF79+AF80</f>
        <v>0</v>
      </c>
      <c r="AG77" s="22">
        <f>AG78+AG79+AG80</f>
        <v>0</v>
      </c>
      <c r="AH77" s="20"/>
      <c r="AI77" s="22">
        <f>AI78+AI79+AI80</f>
        <v>0</v>
      </c>
      <c r="AJ77" s="22">
        <f>AJ78+AJ79+AJ80</f>
        <v>0</v>
      </c>
      <c r="AK77" s="20"/>
      <c r="AL77" s="22">
        <f>AL78+AL79+AL80</f>
        <v>0</v>
      </c>
      <c r="AM77" s="22">
        <f>AM78+AM79+AM80</f>
        <v>0</v>
      </c>
      <c r="AN77" s="20"/>
    </row>
    <row r="78" spans="1:40" ht="23.25" customHeight="1">
      <c r="A78" s="20" t="s">
        <v>243</v>
      </c>
      <c r="B78" s="20">
        <f t="shared" ref="B78:B80" si="67">E78+H78+K78+N78+Q78+T78+W78+Z78+AC78+AF78+AI78+AL78</f>
        <v>0</v>
      </c>
      <c r="C78" s="20">
        <f t="shared" ref="C78:C80" si="68">F78+I78+L78+O78+R78+U78+X78+AA78+AD78+AG78+AJ78+AM78</f>
        <v>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</row>
    <row r="79" spans="1:40" ht="23.25" customHeight="1">
      <c r="A79" s="20" t="s">
        <v>86</v>
      </c>
      <c r="B79" s="20">
        <f t="shared" si="67"/>
        <v>54.911999999999999</v>
      </c>
      <c r="C79" s="20">
        <f t="shared" si="68"/>
        <v>27.456</v>
      </c>
      <c r="D79" s="20">
        <f t="shared" si="40"/>
        <v>50</v>
      </c>
      <c r="E79" s="20"/>
      <c r="F79" s="20"/>
      <c r="G79" s="20"/>
      <c r="H79" s="20"/>
      <c r="I79" s="20"/>
      <c r="J79" s="20"/>
      <c r="K79" s="20">
        <v>54.911999999999999</v>
      </c>
      <c r="L79" s="20">
        <v>27.456</v>
      </c>
      <c r="M79" s="20">
        <f t="shared" si="66"/>
        <v>50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</row>
    <row r="80" spans="1:40" ht="19.5" customHeight="1">
      <c r="A80" s="20" t="s">
        <v>70</v>
      </c>
      <c r="B80" s="20">
        <f t="shared" si="67"/>
        <v>56.783999999999999</v>
      </c>
      <c r="C80" s="20">
        <f t="shared" si="68"/>
        <v>28.391999999999999</v>
      </c>
      <c r="D80" s="20">
        <f t="shared" si="40"/>
        <v>50</v>
      </c>
      <c r="E80" s="20"/>
      <c r="F80" s="20"/>
      <c r="G80" s="20"/>
      <c r="H80" s="20"/>
      <c r="I80" s="20"/>
      <c r="J80" s="20"/>
      <c r="K80" s="20">
        <v>56.783999999999999</v>
      </c>
      <c r="L80" s="20">
        <v>28.391999999999999</v>
      </c>
      <c r="M80" s="20">
        <f t="shared" si="66"/>
        <v>50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1:40" s="61" customFormat="1" ht="23.25" customHeight="1">
      <c r="A81" s="22" t="s">
        <v>165</v>
      </c>
      <c r="B81" s="22">
        <f>B82+B83</f>
        <v>0</v>
      </c>
      <c r="C81" s="22">
        <f>C82+C83</f>
        <v>0</v>
      </c>
      <c r="D81" s="22"/>
      <c r="E81" s="22">
        <v>0</v>
      </c>
      <c r="F81" s="22">
        <v>0</v>
      </c>
      <c r="G81" s="22"/>
      <c r="H81" s="22">
        <f>H82+H83</f>
        <v>0</v>
      </c>
      <c r="I81" s="22">
        <f>I82+I83</f>
        <v>0</v>
      </c>
      <c r="J81" s="22"/>
      <c r="K81" s="22">
        <f>K82+K83</f>
        <v>0</v>
      </c>
      <c r="L81" s="22">
        <f>L82+L83</f>
        <v>0</v>
      </c>
      <c r="M81" s="22"/>
      <c r="N81" s="22">
        <f>N82+N83</f>
        <v>0</v>
      </c>
      <c r="O81" s="22">
        <f>O82+O83</f>
        <v>0</v>
      </c>
      <c r="P81" s="20"/>
      <c r="Q81" s="22">
        <f>Q82+Q83</f>
        <v>0</v>
      </c>
      <c r="R81" s="22">
        <f>R82+R83</f>
        <v>0</v>
      </c>
      <c r="S81" s="20"/>
      <c r="T81" s="22">
        <f>T82+T83</f>
        <v>0</v>
      </c>
      <c r="U81" s="22">
        <f>U82+U83</f>
        <v>0</v>
      </c>
      <c r="V81" s="20"/>
      <c r="W81" s="22">
        <f>W82+W83</f>
        <v>0</v>
      </c>
      <c r="X81" s="22">
        <f>X82+X83</f>
        <v>0</v>
      </c>
      <c r="Y81" s="20"/>
      <c r="Z81" s="22">
        <f>Z82+Z83</f>
        <v>0</v>
      </c>
      <c r="AA81" s="22">
        <f>AA82+AA83</f>
        <v>0</v>
      </c>
      <c r="AB81" s="20"/>
      <c r="AC81" s="22">
        <f>AC82+AC83</f>
        <v>0</v>
      </c>
      <c r="AD81" s="22">
        <f>AD82+AD83</f>
        <v>0</v>
      </c>
      <c r="AE81" s="20"/>
      <c r="AF81" s="22">
        <f>AF82+AF83</f>
        <v>0</v>
      </c>
      <c r="AG81" s="22">
        <f>AG82+AG83</f>
        <v>0</v>
      </c>
      <c r="AH81" s="20"/>
      <c r="AI81" s="22">
        <f>AI82+AI83</f>
        <v>0</v>
      </c>
      <c r="AJ81" s="22">
        <f>AJ82+AJ83</f>
        <v>0</v>
      </c>
      <c r="AK81" s="20"/>
      <c r="AL81" s="22">
        <f>AL82+AL83</f>
        <v>0</v>
      </c>
      <c r="AM81" s="22">
        <f>AM82+AM83</f>
        <v>0</v>
      </c>
      <c r="AN81" s="20"/>
    </row>
    <row r="82" spans="1:40" ht="24" customHeight="1">
      <c r="A82" s="20" t="s">
        <v>166</v>
      </c>
      <c r="B82" s="20">
        <f>E82+H82+K82+N82+Q82+T82+W82+Z82+AC82+AF82+AI82+AL82</f>
        <v>0</v>
      </c>
      <c r="C82" s="20">
        <f>F82+I82+L82+O82+R82+U82+X82+AA82+AD82+AG82+AJ82+AM82</f>
        <v>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</row>
    <row r="83" spans="1:40" s="61" customFormat="1" ht="24.75" customHeight="1">
      <c r="A83" s="22" t="s">
        <v>191</v>
      </c>
      <c r="B83" s="22">
        <f>SUM(B84:B85)</f>
        <v>0</v>
      </c>
      <c r="C83" s="22">
        <f>SUM(C84:C85)</f>
        <v>0</v>
      </c>
      <c r="D83" s="22"/>
      <c r="E83" s="22"/>
      <c r="F83" s="22"/>
      <c r="G83" s="22"/>
      <c r="H83" s="22"/>
      <c r="I83" s="22"/>
      <c r="J83" s="22"/>
      <c r="K83" s="22">
        <f t="shared" ref="K83:L83" si="69">SUM(K84:K87)</f>
        <v>0</v>
      </c>
      <c r="L83" s="22">
        <f t="shared" si="69"/>
        <v>0</v>
      </c>
      <c r="M83" s="22"/>
      <c r="N83" s="22">
        <f>SUM(N84:N85)</f>
        <v>0</v>
      </c>
      <c r="O83" s="22">
        <f>SUM(O84:O85)</f>
        <v>0</v>
      </c>
      <c r="P83" s="20"/>
      <c r="Q83" s="22">
        <f>SUM(Q84:Q85)</f>
        <v>0</v>
      </c>
      <c r="R83" s="22">
        <f>SUM(R84:R85)</f>
        <v>0</v>
      </c>
      <c r="S83" s="20"/>
      <c r="T83" s="22">
        <f>SUM(T84:T85)</f>
        <v>0</v>
      </c>
      <c r="U83" s="22">
        <f>SUM(U84:U85)</f>
        <v>0</v>
      </c>
      <c r="V83" s="20"/>
      <c r="W83" s="22">
        <f>SUM(W84:W85)</f>
        <v>0</v>
      </c>
      <c r="X83" s="22">
        <f>SUM(X84:X85)</f>
        <v>0</v>
      </c>
      <c r="Y83" s="20"/>
      <c r="Z83" s="22">
        <f>SUM(Z84:Z85)</f>
        <v>0</v>
      </c>
      <c r="AA83" s="22">
        <f>SUM(AA84:AA85)</f>
        <v>0</v>
      </c>
      <c r="AB83" s="20"/>
      <c r="AC83" s="22">
        <f>SUM(AC84:AC85)</f>
        <v>0</v>
      </c>
      <c r="AD83" s="22">
        <f>SUM(AD84:AD85)</f>
        <v>0</v>
      </c>
      <c r="AE83" s="20"/>
      <c r="AF83" s="22">
        <f>SUM(AF84:AF85)</f>
        <v>0</v>
      </c>
      <c r="AG83" s="22">
        <f>SUM(AG84:AG85)</f>
        <v>0</v>
      </c>
      <c r="AH83" s="20"/>
      <c r="AI83" s="22">
        <f>SUM(AI84:AI85)</f>
        <v>0</v>
      </c>
      <c r="AJ83" s="22">
        <f>SUM(AJ84:AJ85)</f>
        <v>0</v>
      </c>
      <c r="AK83" s="20"/>
      <c r="AL83" s="22">
        <f>SUM(AL84:AL85)</f>
        <v>0</v>
      </c>
      <c r="AM83" s="22">
        <f>SUM(AM84:AM85)</f>
        <v>0</v>
      </c>
      <c r="AN83" s="20"/>
    </row>
    <row r="84" spans="1:40" s="61" customFormat="1" ht="27" customHeight="1">
      <c r="A84" s="20" t="s">
        <v>199</v>
      </c>
      <c r="B84" s="20">
        <f t="shared" ref="B84:B85" si="70">E84+H84+K84+N84+Q84+T84+W84+Z84+AC84+AF84+AI84+AL84</f>
        <v>0</v>
      </c>
      <c r="C84" s="20">
        <f t="shared" ref="C84:C85" si="71">F84+I84+L84+O84+R84+U84+X84+AA84+AD84+AG84+AJ84+AM84</f>
        <v>0</v>
      </c>
      <c r="D84" s="20"/>
      <c r="E84" s="22"/>
      <c r="F84" s="22"/>
      <c r="G84" s="22"/>
      <c r="H84" s="22"/>
      <c r="I84" s="22"/>
      <c r="J84" s="22"/>
      <c r="K84" s="22"/>
      <c r="L84" s="22"/>
      <c r="M84" s="20"/>
      <c r="N84" s="20"/>
      <c r="O84" s="22"/>
      <c r="P84" s="20"/>
      <c r="Q84" s="20"/>
      <c r="R84" s="22"/>
      <c r="S84" s="20"/>
      <c r="T84" s="20"/>
      <c r="U84" s="22"/>
      <c r="V84" s="20"/>
      <c r="W84" s="20"/>
      <c r="X84" s="22"/>
      <c r="Y84" s="20"/>
      <c r="Z84" s="20"/>
      <c r="AA84" s="22"/>
      <c r="AB84" s="20"/>
      <c r="AC84" s="20"/>
      <c r="AD84" s="22"/>
      <c r="AE84" s="20"/>
      <c r="AF84" s="20"/>
      <c r="AG84" s="22"/>
      <c r="AH84" s="20"/>
      <c r="AI84" s="20"/>
      <c r="AJ84" s="22"/>
      <c r="AK84" s="20"/>
      <c r="AL84" s="20"/>
      <c r="AM84" s="22"/>
      <c r="AN84" s="20"/>
    </row>
    <row r="85" spans="1:40" s="61" customFormat="1" ht="30" customHeight="1">
      <c r="A85" s="20" t="s">
        <v>200</v>
      </c>
      <c r="B85" s="20">
        <f t="shared" si="70"/>
        <v>0</v>
      </c>
      <c r="C85" s="20">
        <f t="shared" si="71"/>
        <v>0</v>
      </c>
      <c r="D85" s="20"/>
      <c r="E85" s="22"/>
      <c r="F85" s="22"/>
      <c r="G85" s="22"/>
      <c r="H85" s="22"/>
      <c r="I85" s="22"/>
      <c r="J85" s="22"/>
      <c r="K85" s="22"/>
      <c r="L85" s="22"/>
      <c r="M85" s="20"/>
      <c r="N85" s="20"/>
      <c r="O85" s="22"/>
      <c r="P85" s="20"/>
      <c r="Q85" s="20"/>
      <c r="R85" s="22"/>
      <c r="S85" s="20"/>
      <c r="T85" s="20"/>
      <c r="U85" s="22"/>
      <c r="V85" s="20"/>
      <c r="W85" s="20"/>
      <c r="X85" s="22"/>
      <c r="Y85" s="20"/>
      <c r="Z85" s="20"/>
      <c r="AA85" s="22"/>
      <c r="AB85" s="20"/>
      <c r="AC85" s="20"/>
      <c r="AD85" s="22"/>
      <c r="AE85" s="20"/>
      <c r="AF85" s="20"/>
      <c r="AG85" s="22"/>
      <c r="AH85" s="20"/>
      <c r="AI85" s="20"/>
      <c r="AJ85" s="22"/>
      <c r="AK85" s="20"/>
      <c r="AL85" s="20"/>
      <c r="AM85" s="22"/>
      <c r="AN85" s="20"/>
    </row>
    <row r="86" spans="1:40" s="61" customFormat="1" ht="31.5" customHeight="1">
      <c r="A86" s="22" t="s">
        <v>168</v>
      </c>
      <c r="B86" s="22">
        <f>B87+B88</f>
        <v>59064.161970000001</v>
      </c>
      <c r="C86" s="22">
        <f>C87+C88</f>
        <v>26620.580869999998</v>
      </c>
      <c r="D86" s="22">
        <f t="shared" si="40"/>
        <v>45.0706147046007</v>
      </c>
      <c r="E86" s="22">
        <f t="shared" ref="E86:F86" si="72">E87+E88</f>
        <v>0</v>
      </c>
      <c r="F86" s="22">
        <f t="shared" si="72"/>
        <v>0</v>
      </c>
      <c r="G86" s="22"/>
      <c r="H86" s="22">
        <f>H87+H88</f>
        <v>0</v>
      </c>
      <c r="I86" s="22">
        <f>I87+I88</f>
        <v>0</v>
      </c>
      <c r="J86" s="22"/>
      <c r="K86" s="22">
        <f>K87+K88</f>
        <v>0</v>
      </c>
      <c r="L86" s="22">
        <f>L87+L88</f>
        <v>0</v>
      </c>
      <c r="M86" s="20"/>
      <c r="N86" s="22">
        <f>N87+N88</f>
        <v>0</v>
      </c>
      <c r="O86" s="22">
        <f>O87+O88</f>
        <v>0</v>
      </c>
      <c r="P86" s="20"/>
      <c r="Q86" s="22">
        <f>Q87+Q88</f>
        <v>1384.7109700000001</v>
      </c>
      <c r="R86" s="22">
        <f>R87+R88</f>
        <v>1384.7109700000001</v>
      </c>
      <c r="S86" s="22">
        <f>R86/Q86*100</f>
        <v>100</v>
      </c>
      <c r="T86" s="22">
        <f>T87+T88</f>
        <v>0</v>
      </c>
      <c r="U86" s="22">
        <f>U87+U88</f>
        <v>0</v>
      </c>
      <c r="V86" s="20"/>
      <c r="W86" s="22">
        <f>W87+W88</f>
        <v>47679.451000000001</v>
      </c>
      <c r="X86" s="22">
        <f>X87+X88</f>
        <v>15235.8699</v>
      </c>
      <c r="Y86" s="22">
        <f>X86/W86*100</f>
        <v>31.954793061690246</v>
      </c>
      <c r="Z86" s="22">
        <f>Z87+Z88</f>
        <v>0</v>
      </c>
      <c r="AA86" s="22">
        <f>AA87+AA88</f>
        <v>0</v>
      </c>
      <c r="AB86" s="20"/>
      <c r="AC86" s="22">
        <f>AC87+AC88</f>
        <v>0</v>
      </c>
      <c r="AD86" s="22">
        <f>AD87+AD88</f>
        <v>0</v>
      </c>
      <c r="AE86" s="20"/>
      <c r="AF86" s="22">
        <f>AF87+AF88</f>
        <v>0</v>
      </c>
      <c r="AG86" s="22">
        <f>AG87+AG88</f>
        <v>0</v>
      </c>
      <c r="AH86" s="20"/>
      <c r="AI86" s="22">
        <f>AI87+AI88</f>
        <v>10000</v>
      </c>
      <c r="AJ86" s="22">
        <f>AJ87+AJ88</f>
        <v>10000</v>
      </c>
      <c r="AK86" s="22">
        <f>AJ86/AI86*100</f>
        <v>100</v>
      </c>
      <c r="AL86" s="22">
        <f>AL87+AL88</f>
        <v>0</v>
      </c>
      <c r="AM86" s="22">
        <f>AM87+AM88</f>
        <v>0</v>
      </c>
      <c r="AN86" s="20"/>
    </row>
    <row r="87" spans="1:40" ht="21.75" customHeight="1">
      <c r="A87" s="20" t="s">
        <v>167</v>
      </c>
      <c r="B87" s="20">
        <f>E87+H87+K87+N87+Q87+T87+W87+Z87+AC87+AF87+AI87+AL87</f>
        <v>10000</v>
      </c>
      <c r="C87" s="20">
        <f>F87+I87+L87+O87+R87+U87+X87+AA87+AD87+AG87+AJ87+AM87</f>
        <v>10000</v>
      </c>
      <c r="D87" s="20">
        <f t="shared" si="40"/>
        <v>100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>
        <v>10000</v>
      </c>
      <c r="AJ87" s="20">
        <v>10000</v>
      </c>
      <c r="AK87" s="20">
        <f>AJ87/AI87*100</f>
        <v>100</v>
      </c>
      <c r="AL87" s="20"/>
      <c r="AM87" s="20"/>
      <c r="AN87" s="20"/>
    </row>
    <row r="88" spans="1:40" s="61" customFormat="1" ht="25.5" customHeight="1">
      <c r="A88" s="22" t="s">
        <v>191</v>
      </c>
      <c r="B88" s="22">
        <f>SUM(B89:B92)</f>
        <v>49064.161970000001</v>
      </c>
      <c r="C88" s="22">
        <f>SUM(C89:C92)</f>
        <v>16620.580869999998</v>
      </c>
      <c r="D88" s="22">
        <f t="shared" si="40"/>
        <v>33.8751956675884</v>
      </c>
      <c r="E88" s="22">
        <f t="shared" ref="E88:F88" si="73">SUM(E89:E92)</f>
        <v>0</v>
      </c>
      <c r="F88" s="22">
        <f t="shared" si="73"/>
        <v>0</v>
      </c>
      <c r="G88" s="22"/>
      <c r="H88" s="22"/>
      <c r="I88" s="22"/>
      <c r="J88" s="22"/>
      <c r="K88" s="22">
        <f>SUM(K89:K92)</f>
        <v>0</v>
      </c>
      <c r="L88" s="22">
        <f>SUM(L89:L92)</f>
        <v>0</v>
      </c>
      <c r="M88" s="20"/>
      <c r="N88" s="22">
        <f>N89+N90+N91+N92</f>
        <v>0</v>
      </c>
      <c r="O88" s="22">
        <f>O89+O90+O91+O92</f>
        <v>0</v>
      </c>
      <c r="P88" s="20"/>
      <c r="Q88" s="22">
        <f>Q89+Q90+Q91+Q92</f>
        <v>1384.7109700000001</v>
      </c>
      <c r="R88" s="22">
        <f>R89+R90+R91+R92</f>
        <v>1384.7109700000001</v>
      </c>
      <c r="S88" s="22">
        <f>R88/Q88*100</f>
        <v>100</v>
      </c>
      <c r="T88" s="22">
        <f>T89+T90+T91+T92</f>
        <v>0</v>
      </c>
      <c r="U88" s="22">
        <f>U89+U90+U91+U92</f>
        <v>0</v>
      </c>
      <c r="V88" s="20"/>
      <c r="W88" s="22">
        <f>W89+W90+W91+W92</f>
        <v>47679.451000000001</v>
      </c>
      <c r="X88" s="22">
        <f>X89+X90+X91+X92</f>
        <v>15235.8699</v>
      </c>
      <c r="Y88" s="22">
        <f>X88/W88*100</f>
        <v>31.954793061690246</v>
      </c>
      <c r="Z88" s="22">
        <f>Z89+Z90+Z91+Z92</f>
        <v>0</v>
      </c>
      <c r="AA88" s="22">
        <f>AA89+AA90+AA91+AA92</f>
        <v>0</v>
      </c>
      <c r="AB88" s="20"/>
      <c r="AC88" s="22">
        <f>AC89+AC90+AC91+AC92</f>
        <v>0</v>
      </c>
      <c r="AD88" s="22">
        <f>AD89+AD90+AD91+AD92</f>
        <v>0</v>
      </c>
      <c r="AE88" s="20"/>
      <c r="AF88" s="22">
        <f>AF89+AF90+AF91+AF92</f>
        <v>0</v>
      </c>
      <c r="AG88" s="22">
        <f>AG89+AG90+AG91+AG92</f>
        <v>0</v>
      </c>
      <c r="AH88" s="20"/>
      <c r="AI88" s="22">
        <f>AI89+AI90+AI91+AI92</f>
        <v>0</v>
      </c>
      <c r="AJ88" s="22">
        <f>AJ89+AJ90+AJ91+AJ92</f>
        <v>0</v>
      </c>
      <c r="AK88" s="20"/>
      <c r="AL88" s="22">
        <f>AL89+AL90+AL91+AL92</f>
        <v>0</v>
      </c>
      <c r="AM88" s="22">
        <f>AM89+AM90+AM91+AM92</f>
        <v>0</v>
      </c>
      <c r="AN88" s="20"/>
    </row>
    <row r="89" spans="1:40" ht="22.5" customHeight="1">
      <c r="A89" s="20" t="s">
        <v>149</v>
      </c>
      <c r="B89" s="20">
        <f t="shared" ref="B89:B92" si="74">E89+H89+K89+N89+Q89+T89+W89+Z89+AC89+AF89+AI89+AL89</f>
        <v>0</v>
      </c>
      <c r="C89" s="20">
        <f t="shared" ref="C89:C92" si="75">F89+I89+L89+O89+R89+U89+X89+AA89+AD89+AG89+AJ89+AM89</f>
        <v>0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</row>
    <row r="90" spans="1:40" ht="24.75" customHeight="1">
      <c r="A90" s="20" t="s">
        <v>38</v>
      </c>
      <c r="B90" s="20">
        <f t="shared" si="74"/>
        <v>49064.161970000001</v>
      </c>
      <c r="C90" s="20">
        <f t="shared" si="75"/>
        <v>16620.580869999998</v>
      </c>
      <c r="D90" s="20">
        <f t="shared" si="40"/>
        <v>33.8751956675884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>
        <v>1384.7109700000001</v>
      </c>
      <c r="R90" s="20">
        <v>1384.7109700000001</v>
      </c>
      <c r="S90" s="20">
        <f>R90/Q90*100</f>
        <v>100</v>
      </c>
      <c r="T90" s="20"/>
      <c r="U90" s="20"/>
      <c r="V90" s="20"/>
      <c r="W90" s="20">
        <v>47679.451000000001</v>
      </c>
      <c r="X90" s="20">
        <v>15235.8699</v>
      </c>
      <c r="Y90" s="20">
        <f>X90/W90*100</f>
        <v>31.954793061690246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1:40" ht="24.75" customHeight="1">
      <c r="A91" s="20" t="s">
        <v>89</v>
      </c>
      <c r="B91" s="20">
        <f t="shared" si="74"/>
        <v>0</v>
      </c>
      <c r="C91" s="20">
        <f t="shared" si="75"/>
        <v>0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</row>
    <row r="92" spans="1:40" ht="24" customHeight="1">
      <c r="A92" s="20" t="s">
        <v>151</v>
      </c>
      <c r="B92" s="20">
        <f t="shared" si="74"/>
        <v>0</v>
      </c>
      <c r="C92" s="20">
        <f t="shared" si="75"/>
        <v>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1:40" s="61" customFormat="1" ht="20.25" customHeight="1">
      <c r="A93" s="22" t="s">
        <v>188</v>
      </c>
      <c r="B93" s="22">
        <f>B94+B95</f>
        <v>982.8</v>
      </c>
      <c r="C93" s="22">
        <f>C94+C95</f>
        <v>491.47999999999996</v>
      </c>
      <c r="D93" s="22">
        <f t="shared" si="40"/>
        <v>50.00814000814001</v>
      </c>
      <c r="E93" s="22">
        <f t="shared" ref="E93:F93" si="76">E94+E95</f>
        <v>0</v>
      </c>
      <c r="F93" s="22">
        <f t="shared" si="76"/>
        <v>0</v>
      </c>
      <c r="G93" s="22"/>
      <c r="H93" s="22">
        <f>H94+H95</f>
        <v>0</v>
      </c>
      <c r="I93" s="22">
        <f>I94+I95</f>
        <v>0</v>
      </c>
      <c r="J93" s="22"/>
      <c r="K93" s="22">
        <f>K95+K94</f>
        <v>982.8</v>
      </c>
      <c r="L93" s="22">
        <f>L95+L94</f>
        <v>304.27999999999997</v>
      </c>
      <c r="M93" s="22">
        <f t="shared" ref="M93" si="77">M95+M94</f>
        <v>30.960520960520959</v>
      </c>
      <c r="N93" s="22">
        <f>N94+N95</f>
        <v>0</v>
      </c>
      <c r="O93" s="22">
        <f>O94+O95</f>
        <v>0</v>
      </c>
      <c r="P93" s="20"/>
      <c r="Q93" s="22">
        <f>Q94+Q95</f>
        <v>0</v>
      </c>
      <c r="R93" s="22">
        <f>R94+R95</f>
        <v>0</v>
      </c>
      <c r="S93" s="20"/>
      <c r="T93" s="22">
        <f>T94+T95</f>
        <v>0</v>
      </c>
      <c r="U93" s="22">
        <f>U94+U95</f>
        <v>0</v>
      </c>
      <c r="V93" s="20"/>
      <c r="W93" s="22">
        <f>W94+W95</f>
        <v>0</v>
      </c>
      <c r="X93" s="22">
        <f>X94+X95</f>
        <v>0</v>
      </c>
      <c r="Y93" s="20"/>
      <c r="Z93" s="22">
        <f>Z94+Z95</f>
        <v>0</v>
      </c>
      <c r="AA93" s="22">
        <f>AA94+AA95</f>
        <v>0</v>
      </c>
      <c r="AB93" s="20"/>
      <c r="AC93" s="22">
        <f>AC94+AC95</f>
        <v>0</v>
      </c>
      <c r="AD93" s="22">
        <f>AD94+AD95</f>
        <v>0</v>
      </c>
      <c r="AE93" s="20"/>
      <c r="AF93" s="22">
        <f>AF94+AF95</f>
        <v>0</v>
      </c>
      <c r="AG93" s="22">
        <f>AG94+AG95</f>
        <v>0</v>
      </c>
      <c r="AH93" s="20"/>
      <c r="AI93" s="22">
        <f>AI94+AI95</f>
        <v>0</v>
      </c>
      <c r="AJ93" s="22">
        <f>AJ94+AJ95</f>
        <v>0</v>
      </c>
      <c r="AK93" s="20"/>
      <c r="AL93" s="22">
        <f>AL94+AL95</f>
        <v>0</v>
      </c>
      <c r="AM93" s="22">
        <f>AM94+AM95</f>
        <v>0</v>
      </c>
      <c r="AN93" s="20"/>
    </row>
    <row r="94" spans="1:40" ht="20.25" customHeight="1">
      <c r="A94" s="20" t="s">
        <v>187</v>
      </c>
      <c r="B94" s="20">
        <f>E94+H94+K94+N94+Q94+T94+W94+Z94+AC94+AF94+AI94+AL94</f>
        <v>0</v>
      </c>
      <c r="C94" s="20">
        <f>F94+I94+L94+O94+R94+U94+X94+AA94+AD94+AG94+AJ94+AM94</f>
        <v>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1:40" s="61" customFormat="1" ht="18.75" customHeight="1">
      <c r="A95" s="22" t="s">
        <v>192</v>
      </c>
      <c r="B95" s="22">
        <f>SUM(B96:B103)</f>
        <v>982.8</v>
      </c>
      <c r="C95" s="22">
        <f>SUM(C96:C103)</f>
        <v>491.47999999999996</v>
      </c>
      <c r="D95" s="22">
        <f t="shared" si="40"/>
        <v>50.00814000814001</v>
      </c>
      <c r="E95" s="22">
        <f t="shared" ref="E95:F95" si="78">SUM(E96:E103)</f>
        <v>0</v>
      </c>
      <c r="F95" s="22">
        <f t="shared" si="78"/>
        <v>0</v>
      </c>
      <c r="G95" s="22"/>
      <c r="H95" s="22"/>
      <c r="I95" s="22"/>
      <c r="J95" s="22"/>
      <c r="K95" s="22">
        <f>K96+K97+K98+K99+K101+K100+K102+K103</f>
        <v>982.8</v>
      </c>
      <c r="L95" s="22">
        <f t="shared" ref="L95" si="79">SUM(L96:L99)</f>
        <v>304.27999999999997</v>
      </c>
      <c r="M95" s="22">
        <f t="shared" ref="M95:M103" si="80">L95/K95*100</f>
        <v>30.960520960520959</v>
      </c>
      <c r="N95" s="22">
        <f>SUM(N96:N103)</f>
        <v>0</v>
      </c>
      <c r="O95" s="22">
        <f>SUM(O96:O103)</f>
        <v>0</v>
      </c>
      <c r="P95" s="20"/>
      <c r="Q95" s="22">
        <f>SUM(Q96:Q103)</f>
        <v>0</v>
      </c>
      <c r="R95" s="22">
        <f>SUM(R96:R103)</f>
        <v>0</v>
      </c>
      <c r="S95" s="20"/>
      <c r="T95" s="22">
        <f>SUM(T96:T103)</f>
        <v>0</v>
      </c>
      <c r="U95" s="22">
        <f>SUM(U96:U103)</f>
        <v>0</v>
      </c>
      <c r="V95" s="20"/>
      <c r="W95" s="22">
        <f>SUM(W96:W103)</f>
        <v>0</v>
      </c>
      <c r="X95" s="22">
        <f>SUM(X96:X103)</f>
        <v>0</v>
      </c>
      <c r="Y95" s="20"/>
      <c r="Z95" s="22">
        <f>SUM(Z96:Z103)</f>
        <v>0</v>
      </c>
      <c r="AA95" s="22">
        <f>SUM(AA96:AA103)</f>
        <v>0</v>
      </c>
      <c r="AB95" s="20"/>
      <c r="AC95" s="22">
        <f>SUM(AC96:AC103)</f>
        <v>0</v>
      </c>
      <c r="AD95" s="22">
        <f>SUM(AD96:AD103)</f>
        <v>0</v>
      </c>
      <c r="AE95" s="20"/>
      <c r="AF95" s="22">
        <f>SUM(AF96:AF103)</f>
        <v>0</v>
      </c>
      <c r="AG95" s="22">
        <f>SUM(AG96:AG103)</f>
        <v>0</v>
      </c>
      <c r="AH95" s="20"/>
      <c r="AI95" s="22">
        <f>SUM(AI96:AI103)</f>
        <v>0</v>
      </c>
      <c r="AJ95" s="22">
        <f>SUM(AJ96:AJ103)</f>
        <v>0</v>
      </c>
      <c r="AK95" s="20"/>
      <c r="AL95" s="22">
        <f>SUM(AL96:AL103)</f>
        <v>0</v>
      </c>
      <c r="AM95" s="22">
        <f>SUM(AM96:AM103)</f>
        <v>0</v>
      </c>
      <c r="AN95" s="20"/>
    </row>
    <row r="96" spans="1:40" ht="23.25" customHeight="1">
      <c r="A96" s="20" t="s">
        <v>106</v>
      </c>
      <c r="B96" s="20">
        <f t="shared" ref="B96:B103" si="81">E96+H96+K96+N96+Q96+T96+W96+Z96+AC96+AF96+AI96+AL96</f>
        <v>249.6</v>
      </c>
      <c r="C96" s="20">
        <f t="shared" ref="C96:C103" si="82">F96+I96+L96+O96+R96+U96+X96+AA96+AD96+AG96+AJ96+AM96</f>
        <v>124.88</v>
      </c>
      <c r="D96" s="20">
        <f t="shared" si="40"/>
        <v>50.032051282051285</v>
      </c>
      <c r="E96" s="20"/>
      <c r="F96" s="20"/>
      <c r="G96" s="20"/>
      <c r="H96" s="20"/>
      <c r="I96" s="20"/>
      <c r="J96" s="20"/>
      <c r="K96" s="20">
        <v>249.6</v>
      </c>
      <c r="L96" s="20">
        <v>124.88</v>
      </c>
      <c r="M96" s="20">
        <f t="shared" si="80"/>
        <v>50.032051282051285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0" ht="19.5" customHeight="1">
      <c r="A97" s="20" t="s">
        <v>124</v>
      </c>
      <c r="B97" s="20">
        <f t="shared" si="81"/>
        <v>78</v>
      </c>
      <c r="C97" s="20">
        <f t="shared" si="82"/>
        <v>39</v>
      </c>
      <c r="D97" s="20">
        <f t="shared" si="40"/>
        <v>50</v>
      </c>
      <c r="E97" s="20"/>
      <c r="F97" s="20"/>
      <c r="G97" s="20"/>
      <c r="H97" s="20"/>
      <c r="I97" s="20"/>
      <c r="J97" s="20"/>
      <c r="K97" s="20">
        <v>78</v>
      </c>
      <c r="L97" s="20">
        <v>39</v>
      </c>
      <c r="M97" s="20">
        <f t="shared" si="80"/>
        <v>50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</row>
    <row r="98" spans="1:40" ht="19.5" customHeight="1">
      <c r="A98" s="20" t="s">
        <v>128</v>
      </c>
      <c r="B98" s="20">
        <f t="shared" si="81"/>
        <v>31.2</v>
      </c>
      <c r="C98" s="20">
        <f t="shared" si="82"/>
        <v>15.6</v>
      </c>
      <c r="D98" s="20">
        <f t="shared" si="40"/>
        <v>50</v>
      </c>
      <c r="E98" s="20"/>
      <c r="F98" s="20"/>
      <c r="G98" s="20"/>
      <c r="H98" s="20"/>
      <c r="I98" s="20"/>
      <c r="J98" s="20"/>
      <c r="K98" s="20">
        <v>31.2</v>
      </c>
      <c r="L98" s="20">
        <v>15.6</v>
      </c>
      <c r="M98" s="20">
        <f t="shared" si="80"/>
        <v>50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1:40" ht="21" customHeight="1">
      <c r="A99" s="20" t="s">
        <v>135</v>
      </c>
      <c r="B99" s="20">
        <f t="shared" si="81"/>
        <v>249.6</v>
      </c>
      <c r="C99" s="20">
        <f t="shared" si="82"/>
        <v>124.8</v>
      </c>
      <c r="D99" s="20">
        <f t="shared" si="40"/>
        <v>50</v>
      </c>
      <c r="E99" s="20"/>
      <c r="F99" s="20"/>
      <c r="G99" s="20"/>
      <c r="H99" s="20"/>
      <c r="I99" s="20"/>
      <c r="J99" s="20"/>
      <c r="K99" s="20">
        <v>249.6</v>
      </c>
      <c r="L99" s="20">
        <v>124.8</v>
      </c>
      <c r="M99" s="20">
        <f t="shared" si="80"/>
        <v>50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</row>
    <row r="100" spans="1:40" ht="19.5" customHeight="1">
      <c r="A100" s="20" t="s">
        <v>215</v>
      </c>
      <c r="B100" s="20">
        <f t="shared" si="81"/>
        <v>296.39999999999998</v>
      </c>
      <c r="C100" s="20">
        <f t="shared" si="82"/>
        <v>148.19999999999999</v>
      </c>
      <c r="D100" s="20">
        <f t="shared" si="40"/>
        <v>50</v>
      </c>
      <c r="E100" s="20"/>
      <c r="F100" s="20"/>
      <c r="G100" s="20"/>
      <c r="H100" s="20"/>
      <c r="I100" s="20"/>
      <c r="J100" s="20"/>
      <c r="K100" s="20">
        <v>296.39999999999998</v>
      </c>
      <c r="L100" s="20">
        <v>148.19999999999999</v>
      </c>
      <c r="M100" s="20">
        <f t="shared" si="80"/>
        <v>50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</row>
    <row r="101" spans="1:40" ht="18.75" customHeight="1">
      <c r="A101" s="20" t="s">
        <v>244</v>
      </c>
      <c r="B101" s="20">
        <f t="shared" si="81"/>
        <v>0</v>
      </c>
      <c r="C101" s="20">
        <f t="shared" si="82"/>
        <v>0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1:40" ht="18.75" customHeight="1">
      <c r="A102" s="20" t="s">
        <v>146</v>
      </c>
      <c r="B102" s="20">
        <f t="shared" si="81"/>
        <v>46.8</v>
      </c>
      <c r="C102" s="20">
        <f t="shared" si="82"/>
        <v>23.4</v>
      </c>
      <c r="D102" s="20">
        <f t="shared" si="40"/>
        <v>50</v>
      </c>
      <c r="E102" s="20"/>
      <c r="F102" s="20"/>
      <c r="G102" s="20"/>
      <c r="H102" s="20"/>
      <c r="I102" s="20"/>
      <c r="J102" s="20"/>
      <c r="K102" s="20">
        <v>46.8</v>
      </c>
      <c r="L102" s="20">
        <v>23.4</v>
      </c>
      <c r="M102" s="20">
        <f t="shared" si="80"/>
        <v>50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1:40" ht="18" customHeight="1">
      <c r="A103" s="20" t="s">
        <v>119</v>
      </c>
      <c r="B103" s="20">
        <f t="shared" si="81"/>
        <v>31.2</v>
      </c>
      <c r="C103" s="20">
        <f t="shared" si="82"/>
        <v>15.6</v>
      </c>
      <c r="D103" s="20">
        <f t="shared" si="40"/>
        <v>50</v>
      </c>
      <c r="E103" s="20"/>
      <c r="F103" s="20"/>
      <c r="G103" s="20"/>
      <c r="H103" s="20"/>
      <c r="I103" s="20"/>
      <c r="J103" s="20"/>
      <c r="K103" s="20">
        <v>31.2</v>
      </c>
      <c r="L103" s="20">
        <v>15.6</v>
      </c>
      <c r="M103" s="20">
        <f t="shared" si="80"/>
        <v>50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1:40" s="61" customFormat="1" ht="18.75" customHeight="1">
      <c r="A104" s="22" t="s">
        <v>169</v>
      </c>
      <c r="B104" s="22">
        <f>B105+B106</f>
        <v>789.36</v>
      </c>
      <c r="C104" s="22">
        <f>C105+C106</f>
        <v>432.12</v>
      </c>
      <c r="D104" s="22">
        <f t="shared" si="40"/>
        <v>54.743083003952563</v>
      </c>
      <c r="E104" s="22">
        <f t="shared" ref="E104:F104" si="83">E105+E106</f>
        <v>0</v>
      </c>
      <c r="F104" s="22">
        <f t="shared" si="83"/>
        <v>0</v>
      </c>
      <c r="G104" s="22"/>
      <c r="H104" s="22">
        <f>H105+H106</f>
        <v>0</v>
      </c>
      <c r="I104" s="22">
        <f>I105+I106</f>
        <v>0</v>
      </c>
      <c r="J104" s="22"/>
      <c r="K104" s="22">
        <f>K105+K106</f>
        <v>789.36</v>
      </c>
      <c r="L104" s="22">
        <f>L105+L106</f>
        <v>432.12</v>
      </c>
      <c r="M104" s="22">
        <f t="shared" ref="M104" si="84">L104/K104*100</f>
        <v>54.743083003952563</v>
      </c>
      <c r="N104" s="22">
        <f>N105+N106</f>
        <v>0</v>
      </c>
      <c r="O104" s="22">
        <f>O105+O106</f>
        <v>0</v>
      </c>
      <c r="P104" s="20"/>
      <c r="Q104" s="22">
        <f>Q105+Q106</f>
        <v>0</v>
      </c>
      <c r="R104" s="22">
        <f>R105+R106</f>
        <v>0</v>
      </c>
      <c r="S104" s="20"/>
      <c r="T104" s="22">
        <f>T105+T106</f>
        <v>0</v>
      </c>
      <c r="U104" s="22">
        <f>U105+U106</f>
        <v>0</v>
      </c>
      <c r="V104" s="20"/>
      <c r="W104" s="22">
        <f>W105+W106</f>
        <v>0</v>
      </c>
      <c r="X104" s="22">
        <f>X105+X106</f>
        <v>0</v>
      </c>
      <c r="Y104" s="20"/>
      <c r="Z104" s="22">
        <f>Z105+Z106</f>
        <v>0</v>
      </c>
      <c r="AA104" s="22">
        <f>AA105+AA106</f>
        <v>0</v>
      </c>
      <c r="AB104" s="20"/>
      <c r="AC104" s="22">
        <f>AC105+AC106</f>
        <v>0</v>
      </c>
      <c r="AD104" s="22">
        <f>AD105+AD106</f>
        <v>0</v>
      </c>
      <c r="AE104" s="20"/>
      <c r="AF104" s="22">
        <f>AF105+AF106</f>
        <v>0</v>
      </c>
      <c r="AG104" s="22">
        <f>AG105+AG106</f>
        <v>0</v>
      </c>
      <c r="AH104" s="20"/>
      <c r="AI104" s="22">
        <f>AI105+AI106</f>
        <v>0</v>
      </c>
      <c r="AJ104" s="22">
        <f>AJ105+AJ106</f>
        <v>0</v>
      </c>
      <c r="AK104" s="20"/>
      <c r="AL104" s="22">
        <f>AL105+AL106</f>
        <v>0</v>
      </c>
      <c r="AM104" s="22">
        <f>AM105+AM106</f>
        <v>0</v>
      </c>
      <c r="AN104" s="20"/>
    </row>
    <row r="105" spans="1:40" ht="17.25" customHeight="1">
      <c r="A105" s="20" t="s">
        <v>170</v>
      </c>
      <c r="B105" s="20">
        <f>E105+H105+K105+N105+Q105+T105+W105+Z105+AC105+AF105+AI105+AL105</f>
        <v>0</v>
      </c>
      <c r="C105" s="20">
        <f>F105+I105+L105+O105+R105+U105+X105+AA105+AD105+AG105+AJ105+AM105</f>
        <v>0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</row>
    <row r="106" spans="1:40" s="61" customFormat="1" ht="17.25" customHeight="1">
      <c r="A106" s="22" t="s">
        <v>192</v>
      </c>
      <c r="B106" s="22">
        <f>SUM(B107:B114)</f>
        <v>789.36</v>
      </c>
      <c r="C106" s="22">
        <f>SUM(C107:C114)</f>
        <v>432.12</v>
      </c>
      <c r="D106" s="22">
        <f t="shared" si="40"/>
        <v>54.743083003952563</v>
      </c>
      <c r="E106" s="22">
        <f t="shared" ref="E106:F106" si="85">SUM(E107:E114)</f>
        <v>0</v>
      </c>
      <c r="F106" s="22">
        <f t="shared" si="85"/>
        <v>0</v>
      </c>
      <c r="G106" s="22"/>
      <c r="H106" s="22"/>
      <c r="I106" s="22"/>
      <c r="J106" s="22"/>
      <c r="K106" s="22">
        <f>K107+K110+K111+K112</f>
        <v>789.36</v>
      </c>
      <c r="L106" s="22">
        <f>L107+L110+L111+L112</f>
        <v>432.12</v>
      </c>
      <c r="M106" s="22">
        <f t="shared" ref="M106:M112" si="86">L106/K106*100</f>
        <v>54.743083003952563</v>
      </c>
      <c r="N106" s="22">
        <f>SUM(N107:N114)</f>
        <v>0</v>
      </c>
      <c r="O106" s="22">
        <f>SUM(O107:O114)</f>
        <v>0</v>
      </c>
      <c r="P106" s="20"/>
      <c r="Q106" s="22">
        <f>SUM(Q107:Q114)</f>
        <v>0</v>
      </c>
      <c r="R106" s="22">
        <f>SUM(R107:R114)</f>
        <v>0</v>
      </c>
      <c r="S106" s="20"/>
      <c r="T106" s="22">
        <f>SUM(T107:T114)</f>
        <v>0</v>
      </c>
      <c r="U106" s="22">
        <f>SUM(U107:U114)</f>
        <v>0</v>
      </c>
      <c r="V106" s="20"/>
      <c r="W106" s="22">
        <f>SUM(W107:W114)</f>
        <v>0</v>
      </c>
      <c r="X106" s="22">
        <f>SUM(X107:X114)</f>
        <v>0</v>
      </c>
      <c r="Y106" s="20"/>
      <c r="Z106" s="22">
        <f>SUM(Z107:Z114)</f>
        <v>0</v>
      </c>
      <c r="AA106" s="22">
        <f>SUM(AA107:AA114)</f>
        <v>0</v>
      </c>
      <c r="AB106" s="20"/>
      <c r="AC106" s="22">
        <f>SUM(AC107:AC114)</f>
        <v>0</v>
      </c>
      <c r="AD106" s="22">
        <f>SUM(AD107:AD114)</f>
        <v>0</v>
      </c>
      <c r="AE106" s="20"/>
      <c r="AF106" s="22">
        <f>SUM(AF107:AF114)</f>
        <v>0</v>
      </c>
      <c r="AG106" s="22">
        <f>SUM(AG107:AG114)</f>
        <v>0</v>
      </c>
      <c r="AH106" s="20"/>
      <c r="AI106" s="22">
        <f>SUM(AI107:AI114)</f>
        <v>0</v>
      </c>
      <c r="AJ106" s="22">
        <f>SUM(AJ107:AJ114)</f>
        <v>0</v>
      </c>
      <c r="AK106" s="20"/>
      <c r="AL106" s="22">
        <f>SUM(AL107:AL114)</f>
        <v>0</v>
      </c>
      <c r="AM106" s="22">
        <f>SUM(AM107:AM114)</f>
        <v>0</v>
      </c>
      <c r="AN106" s="20"/>
    </row>
    <row r="107" spans="1:40" ht="18" customHeight="1">
      <c r="A107" s="20" t="s">
        <v>126</v>
      </c>
      <c r="B107" s="20">
        <f t="shared" ref="B107:B114" si="87">E107+H107+K107+N107+Q107+T107+W107+Z107+AC107+AF107+AI107+AL107</f>
        <v>368.16</v>
      </c>
      <c r="C107" s="20">
        <f t="shared" ref="C107:C114" si="88">F107+I107+L107+O107+R107+U107+X107+AA107+AD107+AG107+AJ107+AM107</f>
        <v>184.08</v>
      </c>
      <c r="D107" s="20">
        <f t="shared" ref="D107:D131" si="89">C107/B107*100</f>
        <v>50</v>
      </c>
      <c r="E107" s="20"/>
      <c r="F107" s="20"/>
      <c r="G107" s="20"/>
      <c r="H107" s="20"/>
      <c r="I107" s="20"/>
      <c r="J107" s="20"/>
      <c r="K107" s="20">
        <v>368.16</v>
      </c>
      <c r="L107" s="20">
        <v>184.08</v>
      </c>
      <c r="M107" s="20">
        <f t="shared" si="86"/>
        <v>50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</row>
    <row r="108" spans="1:40" ht="19.5" customHeight="1">
      <c r="A108" s="20" t="s">
        <v>92</v>
      </c>
      <c r="B108" s="20">
        <f t="shared" si="87"/>
        <v>0</v>
      </c>
      <c r="C108" s="20">
        <f t="shared" si="88"/>
        <v>0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1:40" ht="18.75" customHeight="1">
      <c r="A109" s="20" t="s">
        <v>129</v>
      </c>
      <c r="B109" s="20">
        <f t="shared" si="87"/>
        <v>0</v>
      </c>
      <c r="C109" s="20">
        <f t="shared" si="88"/>
        <v>0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</row>
    <row r="110" spans="1:40" ht="18.75" customHeight="1">
      <c r="A110" s="20" t="s">
        <v>65</v>
      </c>
      <c r="B110" s="20">
        <f t="shared" si="87"/>
        <v>156</v>
      </c>
      <c r="C110" s="20">
        <f t="shared" si="88"/>
        <v>101.4</v>
      </c>
      <c r="D110" s="20">
        <f t="shared" si="89"/>
        <v>65</v>
      </c>
      <c r="E110" s="20"/>
      <c r="F110" s="20"/>
      <c r="G110" s="20"/>
      <c r="H110" s="20"/>
      <c r="I110" s="20"/>
      <c r="J110" s="20"/>
      <c r="K110" s="20">
        <v>156</v>
      </c>
      <c r="L110" s="20">
        <v>101.4</v>
      </c>
      <c r="M110" s="20">
        <f t="shared" si="86"/>
        <v>65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</row>
    <row r="111" spans="1:40" ht="19.5" customHeight="1">
      <c r="A111" s="20" t="s">
        <v>95</v>
      </c>
      <c r="B111" s="20">
        <f t="shared" si="87"/>
        <v>218.4</v>
      </c>
      <c r="C111" s="20">
        <f t="shared" si="88"/>
        <v>109.2</v>
      </c>
      <c r="D111" s="20">
        <f t="shared" si="89"/>
        <v>50</v>
      </c>
      <c r="E111" s="20"/>
      <c r="F111" s="20"/>
      <c r="G111" s="20"/>
      <c r="H111" s="20"/>
      <c r="I111" s="20"/>
      <c r="J111" s="20"/>
      <c r="K111" s="20">
        <v>218.4</v>
      </c>
      <c r="L111" s="20">
        <v>109.2</v>
      </c>
      <c r="M111" s="20">
        <f t="shared" si="86"/>
        <v>50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1:40" ht="20.25" customHeight="1">
      <c r="A112" s="20" t="s">
        <v>323</v>
      </c>
      <c r="B112" s="20">
        <f t="shared" si="87"/>
        <v>46.8</v>
      </c>
      <c r="C112" s="20">
        <f t="shared" si="88"/>
        <v>37.44</v>
      </c>
      <c r="D112" s="20">
        <f t="shared" si="89"/>
        <v>80</v>
      </c>
      <c r="E112" s="20"/>
      <c r="F112" s="20"/>
      <c r="G112" s="20"/>
      <c r="H112" s="20"/>
      <c r="I112" s="20"/>
      <c r="J112" s="20"/>
      <c r="K112" s="20">
        <v>46.8</v>
      </c>
      <c r="L112" s="20">
        <v>37.44</v>
      </c>
      <c r="M112" s="20">
        <f t="shared" si="86"/>
        <v>80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</row>
    <row r="113" spans="1:40" ht="19.5" customHeight="1">
      <c r="A113" s="20" t="s">
        <v>152</v>
      </c>
      <c r="B113" s="20">
        <f t="shared" si="87"/>
        <v>0</v>
      </c>
      <c r="C113" s="20">
        <f t="shared" si="88"/>
        <v>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</row>
    <row r="114" spans="1:40" ht="21" customHeight="1">
      <c r="A114" s="20" t="s">
        <v>157</v>
      </c>
      <c r="B114" s="20">
        <f t="shared" si="87"/>
        <v>0</v>
      </c>
      <c r="C114" s="20">
        <f t="shared" si="88"/>
        <v>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</row>
    <row r="115" spans="1:40" s="61" customFormat="1" ht="20.25" customHeight="1">
      <c r="A115" s="22" t="s">
        <v>189</v>
      </c>
      <c r="B115" s="22">
        <f>B116+B117</f>
        <v>72037.925400000007</v>
      </c>
      <c r="C115" s="22">
        <f>C116+C117</f>
        <v>13765.65576</v>
      </c>
      <c r="D115" s="22">
        <f t="shared" si="89"/>
        <v>19.108900879036138</v>
      </c>
      <c r="E115" s="22">
        <f t="shared" ref="E115:F115" si="90">E116+E117</f>
        <v>0</v>
      </c>
      <c r="F115" s="22">
        <f t="shared" si="90"/>
        <v>0</v>
      </c>
      <c r="G115" s="20"/>
      <c r="H115" s="22">
        <f>H116+H117</f>
        <v>0</v>
      </c>
      <c r="I115" s="22">
        <f>I116+I117</f>
        <v>0</v>
      </c>
      <c r="J115" s="22"/>
      <c r="K115" s="22">
        <f>K116+K117</f>
        <v>1820.2703999999999</v>
      </c>
      <c r="L115" s="22">
        <f>L116+L117</f>
        <v>493.65575999999999</v>
      </c>
      <c r="M115" s="22">
        <f t="shared" ref="M115" si="91">L115/K115*100</f>
        <v>27.119913612834669</v>
      </c>
      <c r="N115" s="22">
        <f>N116+N117</f>
        <v>0</v>
      </c>
      <c r="O115" s="22">
        <f>O116+O117</f>
        <v>0</v>
      </c>
      <c r="P115" s="22"/>
      <c r="Q115" s="22">
        <f>Q116+Q117</f>
        <v>3272.335</v>
      </c>
      <c r="R115" s="22">
        <f>R116+R117</f>
        <v>3272</v>
      </c>
      <c r="S115" s="22">
        <f>R115/Q115*100</f>
        <v>99.989762661830156</v>
      </c>
      <c r="T115" s="22">
        <f>T116+T117</f>
        <v>0</v>
      </c>
      <c r="U115" s="22">
        <f>U116+U117</f>
        <v>0</v>
      </c>
      <c r="V115" s="22"/>
      <c r="W115" s="22">
        <f>W116+W117</f>
        <v>56945.32</v>
      </c>
      <c r="X115" s="22">
        <f>X116+X117</f>
        <v>0</v>
      </c>
      <c r="Y115" s="22">
        <f>X115/W115*100</f>
        <v>0</v>
      </c>
      <c r="Z115" s="22">
        <f>Z116+Z117</f>
        <v>0</v>
      </c>
      <c r="AA115" s="22">
        <f>AA116+AA117</f>
        <v>0</v>
      </c>
      <c r="AB115" s="22"/>
      <c r="AC115" s="22">
        <f>AC116+AC117</f>
        <v>0</v>
      </c>
      <c r="AD115" s="22">
        <f>AD116+AD117</f>
        <v>0</v>
      </c>
      <c r="AE115" s="22"/>
      <c r="AF115" s="22">
        <f>AF116+AF117</f>
        <v>0</v>
      </c>
      <c r="AG115" s="22">
        <f>AG116+AG117</f>
        <v>0</v>
      </c>
      <c r="AH115" s="22"/>
      <c r="AI115" s="22">
        <f>AI116+AI117</f>
        <v>10000</v>
      </c>
      <c r="AJ115" s="22">
        <f>AJ116+AJ117</f>
        <v>10000</v>
      </c>
      <c r="AK115" s="22">
        <f>AJ115/AI115*100</f>
        <v>100</v>
      </c>
      <c r="AL115" s="22">
        <f>AL116+AL117</f>
        <v>0</v>
      </c>
      <c r="AM115" s="22">
        <f>AM116+AM117</f>
        <v>0</v>
      </c>
      <c r="AN115" s="22"/>
    </row>
    <row r="116" spans="1:40" ht="18.75" customHeight="1">
      <c r="A116" s="20" t="s">
        <v>172</v>
      </c>
      <c r="B116" s="20">
        <f>E116+H116+K116+N116+Q116+T116+W116+Z116+AC116+AF116+AI116+AL116</f>
        <v>10000</v>
      </c>
      <c r="C116" s="20">
        <f>F116+I116+L116+O116+R116+U116+X116+AA116+AD116+AG116+AJ116+AM116</f>
        <v>10000</v>
      </c>
      <c r="D116" s="20">
        <f t="shared" si="89"/>
        <v>100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>
        <v>10000</v>
      </c>
      <c r="AJ116" s="20">
        <v>10000</v>
      </c>
      <c r="AK116" s="20">
        <f>AJ116/AI116*100</f>
        <v>100</v>
      </c>
      <c r="AL116" s="20"/>
      <c r="AM116" s="20"/>
      <c r="AN116" s="20"/>
    </row>
    <row r="117" spans="1:40" s="61" customFormat="1" ht="21.75" customHeight="1">
      <c r="A117" s="22" t="s">
        <v>191</v>
      </c>
      <c r="B117" s="22">
        <f>SUM(B118:B123)</f>
        <v>62037.9254</v>
      </c>
      <c r="C117" s="22">
        <f>SUM(C118:C123)</f>
        <v>3765.6557600000001</v>
      </c>
      <c r="D117" s="22">
        <f t="shared" si="89"/>
        <v>6.069925349244512</v>
      </c>
      <c r="E117" s="22">
        <f t="shared" ref="E117:F117" si="92">SUM(E118:E123)</f>
        <v>0</v>
      </c>
      <c r="F117" s="22">
        <f t="shared" si="92"/>
        <v>0</v>
      </c>
      <c r="G117" s="20"/>
      <c r="H117" s="22">
        <f>SUM(H118:H123)</f>
        <v>0</v>
      </c>
      <c r="I117" s="22">
        <f>SUM(I118:I123)</f>
        <v>0</v>
      </c>
      <c r="J117" s="22"/>
      <c r="K117" s="22">
        <f>K118+K119+K120+K121+K123</f>
        <v>1820.2703999999999</v>
      </c>
      <c r="L117" s="22">
        <f>SUM(L118:L123)</f>
        <v>493.65575999999999</v>
      </c>
      <c r="M117" s="22">
        <f t="shared" ref="M117:M123" si="93">L117/K117*100</f>
        <v>27.119913612834669</v>
      </c>
      <c r="N117" s="22">
        <f>N118+N119+N120+N121+N122+N123</f>
        <v>0</v>
      </c>
      <c r="O117" s="22">
        <f>O118+O119+O120+O121+O122+O123</f>
        <v>0</v>
      </c>
      <c r="P117" s="22"/>
      <c r="Q117" s="22">
        <f>Q118+Q119+Q120+Q121+Q122+Q123</f>
        <v>3272.335</v>
      </c>
      <c r="R117" s="22">
        <f>R118+R119+R120+R121+R122+R123</f>
        <v>3272</v>
      </c>
      <c r="S117" s="22">
        <f t="shared" ref="S117:S118" si="94">R117/Q117*100</f>
        <v>99.989762661830156</v>
      </c>
      <c r="T117" s="22">
        <f>T118+T119+T120+T121+T122+T123</f>
        <v>0</v>
      </c>
      <c r="U117" s="22">
        <f>U118+U119+U120+U121+U122+U123</f>
        <v>0</v>
      </c>
      <c r="V117" s="22"/>
      <c r="W117" s="22">
        <f>W118+W119+W120+W121+W122+W123</f>
        <v>56945.32</v>
      </c>
      <c r="X117" s="22">
        <f>X118+X119+X120+X121+X122+X123</f>
        <v>0</v>
      </c>
      <c r="Y117" s="22">
        <f t="shared" ref="Y117" si="95">X117/W117*100</f>
        <v>0</v>
      </c>
      <c r="Z117" s="22">
        <f>Z118+Z119+Z120+Z121+Z122+Z123</f>
        <v>0</v>
      </c>
      <c r="AA117" s="22">
        <f>AA118+AA119+AA120+AA121+AA122+AA123</f>
        <v>0</v>
      </c>
      <c r="AB117" s="22"/>
      <c r="AC117" s="22">
        <f>AC118+AC119+AC120+AC121+AC122+AC123</f>
        <v>0</v>
      </c>
      <c r="AD117" s="22">
        <f>AD118+AD119+AD120+AD121+AD122+AD123</f>
        <v>0</v>
      </c>
      <c r="AE117" s="22"/>
      <c r="AF117" s="22">
        <f>AF118+AF119+AF120+AF121+AF122+AF123</f>
        <v>0</v>
      </c>
      <c r="AG117" s="22">
        <f>AG118+AG119+AG120+AG121+AG122+AG123</f>
        <v>0</v>
      </c>
      <c r="AH117" s="22"/>
      <c r="AI117" s="22">
        <f>AI118+AI119+AI120+AI121+AI122+AI123</f>
        <v>0</v>
      </c>
      <c r="AJ117" s="22">
        <f>AJ118+AJ119+AJ120+AJ121+AJ122+AJ123</f>
        <v>0</v>
      </c>
      <c r="AK117" s="22"/>
      <c r="AL117" s="22">
        <f>AL118+AL119+AL120+AL121+AL122+AL123</f>
        <v>0</v>
      </c>
      <c r="AM117" s="22">
        <f>AM118+AM119+AM120+AM121+AM122+AM123</f>
        <v>0</v>
      </c>
      <c r="AN117" s="22"/>
    </row>
    <row r="118" spans="1:40" ht="20.25" customHeight="1">
      <c r="A118" s="20" t="s">
        <v>36</v>
      </c>
      <c r="B118" s="20">
        <f t="shared" ref="B118:B123" si="96">E118+H118+K118+N118+Q118+T118+W118+Z118+AC118+AF118+AI118+AL118</f>
        <v>60261.334999999999</v>
      </c>
      <c r="C118" s="20">
        <f t="shared" ref="C118:C123" si="97">F118+I118+L118+O118+R118+U118+X118+AA118+AD118+AG118+AJ118+AM118</f>
        <v>3300.3919999999998</v>
      </c>
      <c r="D118" s="20">
        <f t="shared" si="89"/>
        <v>5.476798680281477</v>
      </c>
      <c r="E118" s="20"/>
      <c r="F118" s="20"/>
      <c r="G118" s="20"/>
      <c r="H118" s="20"/>
      <c r="I118" s="20"/>
      <c r="J118" s="20"/>
      <c r="K118" s="20">
        <v>43.68</v>
      </c>
      <c r="L118" s="20">
        <v>28.391999999999999</v>
      </c>
      <c r="M118" s="20">
        <f t="shared" si="93"/>
        <v>65</v>
      </c>
      <c r="N118" s="20"/>
      <c r="O118" s="20"/>
      <c r="P118" s="20"/>
      <c r="Q118" s="20">
        <v>3272.335</v>
      </c>
      <c r="R118" s="20">
        <v>3272</v>
      </c>
      <c r="S118" s="20">
        <f t="shared" si="94"/>
        <v>99.989762661830156</v>
      </c>
      <c r="T118" s="20"/>
      <c r="U118" s="20"/>
      <c r="V118" s="20"/>
      <c r="W118" s="20">
        <v>56945.32</v>
      </c>
      <c r="X118" s="20">
        <v>0</v>
      </c>
      <c r="Y118" s="20">
        <f>X118/W118*100</f>
        <v>0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</row>
    <row r="119" spans="1:40" ht="19.5" customHeight="1">
      <c r="A119" s="20" t="s">
        <v>60</v>
      </c>
      <c r="B119" s="20">
        <f t="shared" si="96"/>
        <v>31.2</v>
      </c>
      <c r="C119" s="20">
        <f t="shared" si="97"/>
        <v>20.28</v>
      </c>
      <c r="D119" s="20">
        <f t="shared" si="89"/>
        <v>65</v>
      </c>
      <c r="E119" s="20"/>
      <c r="F119" s="20"/>
      <c r="G119" s="20"/>
      <c r="H119" s="20"/>
      <c r="I119" s="20"/>
      <c r="J119" s="20"/>
      <c r="K119" s="20">
        <v>31.2</v>
      </c>
      <c r="L119" s="20">
        <v>20.28</v>
      </c>
      <c r="M119" s="20">
        <f t="shared" si="93"/>
        <v>65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</row>
    <row r="120" spans="1:40" ht="18" customHeight="1">
      <c r="A120" s="20" t="s">
        <v>63</v>
      </c>
      <c r="B120" s="20">
        <f t="shared" si="96"/>
        <v>303.9504</v>
      </c>
      <c r="C120" s="20">
        <f t="shared" si="97"/>
        <v>197.56775999999999</v>
      </c>
      <c r="D120" s="20">
        <f t="shared" si="89"/>
        <v>65</v>
      </c>
      <c r="E120" s="20"/>
      <c r="F120" s="20"/>
      <c r="G120" s="20"/>
      <c r="H120" s="20"/>
      <c r="I120" s="20"/>
      <c r="J120" s="20"/>
      <c r="K120" s="20">
        <v>303.9504</v>
      </c>
      <c r="L120" s="20">
        <v>197.56775999999999</v>
      </c>
      <c r="M120" s="20">
        <f t="shared" si="93"/>
        <v>65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:40" ht="20.25" customHeight="1">
      <c r="A121" s="20" t="s">
        <v>85</v>
      </c>
      <c r="B121" s="20">
        <f t="shared" si="96"/>
        <v>380.64</v>
      </c>
      <c r="C121" s="20">
        <f t="shared" si="97"/>
        <v>247.416</v>
      </c>
      <c r="D121" s="20">
        <f t="shared" si="89"/>
        <v>65</v>
      </c>
      <c r="E121" s="20"/>
      <c r="F121" s="20"/>
      <c r="G121" s="20"/>
      <c r="H121" s="20"/>
      <c r="I121" s="20"/>
      <c r="J121" s="20"/>
      <c r="K121" s="20">
        <v>380.64</v>
      </c>
      <c r="L121" s="20">
        <v>247.416</v>
      </c>
      <c r="M121" s="20">
        <f t="shared" si="93"/>
        <v>65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:40" ht="18" customHeight="1">
      <c r="A122" s="20" t="s">
        <v>75</v>
      </c>
      <c r="B122" s="20">
        <f t="shared" si="96"/>
        <v>0</v>
      </c>
      <c r="C122" s="20">
        <f t="shared" si="97"/>
        <v>0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:40" ht="22.5" customHeight="1">
      <c r="A123" s="20" t="s">
        <v>96</v>
      </c>
      <c r="B123" s="20">
        <f t="shared" si="96"/>
        <v>1060.8</v>
      </c>
      <c r="C123" s="20">
        <f t="shared" si="97"/>
        <v>0</v>
      </c>
      <c r="D123" s="20">
        <f t="shared" si="89"/>
        <v>0</v>
      </c>
      <c r="E123" s="20"/>
      <c r="F123" s="20"/>
      <c r="G123" s="20"/>
      <c r="H123" s="20"/>
      <c r="I123" s="20"/>
      <c r="J123" s="20"/>
      <c r="K123" s="20">
        <v>1060.8</v>
      </c>
      <c r="L123" s="20">
        <v>0</v>
      </c>
      <c r="M123" s="20">
        <f t="shared" si="93"/>
        <v>0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:40" s="61" customFormat="1" ht="21" customHeight="1">
      <c r="A124" s="22" t="s">
        <v>173</v>
      </c>
      <c r="B124" s="22">
        <f>B125+B126</f>
        <v>3900</v>
      </c>
      <c r="C124" s="22">
        <f>C125+C126</f>
        <v>3900</v>
      </c>
      <c r="D124" s="22">
        <f t="shared" si="89"/>
        <v>100</v>
      </c>
      <c r="E124" s="22">
        <f t="shared" ref="E124:F124" si="98">E125+E126</f>
        <v>0</v>
      </c>
      <c r="F124" s="22">
        <f t="shared" si="98"/>
        <v>0</v>
      </c>
      <c r="G124" s="20"/>
      <c r="H124" s="22">
        <f>H125+H126</f>
        <v>3900</v>
      </c>
      <c r="I124" s="22">
        <f>I125+I126</f>
        <v>3900</v>
      </c>
      <c r="J124" s="22"/>
      <c r="K124" s="22">
        <f>K125+K126</f>
        <v>0</v>
      </c>
      <c r="L124" s="22">
        <f>L125+L126</f>
        <v>0</v>
      </c>
      <c r="M124" s="22"/>
      <c r="N124" s="22">
        <f>N125+N126</f>
        <v>0</v>
      </c>
      <c r="O124" s="22">
        <f>O125+O126</f>
        <v>0</v>
      </c>
      <c r="P124" s="22"/>
      <c r="Q124" s="22">
        <f>Q125+Q126</f>
        <v>0</v>
      </c>
      <c r="R124" s="22">
        <f>R125+R126</f>
        <v>0</v>
      </c>
      <c r="S124" s="22"/>
      <c r="T124" s="22">
        <f>T125+T126</f>
        <v>0</v>
      </c>
      <c r="U124" s="22">
        <f>U125+U126</f>
        <v>0</v>
      </c>
      <c r="V124" s="22"/>
      <c r="W124" s="22">
        <f>W125+W126</f>
        <v>0</v>
      </c>
      <c r="X124" s="22">
        <f>X125+X126</f>
        <v>0</v>
      </c>
      <c r="Y124" s="22"/>
      <c r="Z124" s="22">
        <f>Z125+Z126</f>
        <v>0</v>
      </c>
      <c r="AA124" s="22">
        <f>AA125+AA126</f>
        <v>0</v>
      </c>
      <c r="AB124" s="22"/>
      <c r="AC124" s="22">
        <f>AC125+AC126</f>
        <v>0</v>
      </c>
      <c r="AD124" s="22">
        <f>AD125+AD126</f>
        <v>0</v>
      </c>
      <c r="AE124" s="22"/>
      <c r="AF124" s="22">
        <f>AF125+AF126</f>
        <v>0</v>
      </c>
      <c r="AG124" s="22">
        <f>AG125+AG126</f>
        <v>0</v>
      </c>
      <c r="AH124" s="22" t="e">
        <f t="shared" ref="AH124" si="99">AG124/AF124*100</f>
        <v>#DIV/0!</v>
      </c>
      <c r="AI124" s="22">
        <f>AI125+AI126</f>
        <v>0</v>
      </c>
      <c r="AJ124" s="22">
        <f>AJ125+AJ126</f>
        <v>0</v>
      </c>
      <c r="AK124" s="22"/>
      <c r="AL124" s="22">
        <f>AL125+AL126</f>
        <v>0</v>
      </c>
      <c r="AM124" s="22">
        <f>AM125+AM126</f>
        <v>0</v>
      </c>
      <c r="AN124" s="22"/>
    </row>
    <row r="125" spans="1:40" ht="21" customHeight="1">
      <c r="A125" s="20" t="s">
        <v>174</v>
      </c>
      <c r="B125" s="20">
        <f t="shared" ref="B125:B126" si="100">E125+H125+K125+N125+Q125+T125+W125+Z125+AC125+AF125+AI125+AL125</f>
        <v>3900</v>
      </c>
      <c r="C125" s="20">
        <f t="shared" ref="C125:C126" si="101">F125+I125+L125+O125+R125+U125+X125+AA125+AD125+AG125+AJ125+AM125</f>
        <v>3900</v>
      </c>
      <c r="D125" s="20">
        <f t="shared" si="89"/>
        <v>100</v>
      </c>
      <c r="E125" s="20"/>
      <c r="F125" s="20"/>
      <c r="G125" s="20"/>
      <c r="H125" s="20">
        <v>3900</v>
      </c>
      <c r="I125" s="20">
        <v>3900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 t="e">
        <v>#DIV/0!</v>
      </c>
      <c r="AI125" s="20"/>
      <c r="AJ125" s="20"/>
      <c r="AK125" s="20"/>
      <c r="AL125" s="20"/>
      <c r="AM125" s="20"/>
      <c r="AN125" s="20"/>
    </row>
    <row r="126" spans="1:40" s="61" customFormat="1" ht="22.5" customHeight="1">
      <c r="A126" s="22" t="s">
        <v>191</v>
      </c>
      <c r="B126" s="20">
        <f t="shared" si="100"/>
        <v>0</v>
      </c>
      <c r="C126" s="20">
        <f t="shared" si="101"/>
        <v>0</v>
      </c>
      <c r="D126" s="20"/>
      <c r="E126" s="22"/>
      <c r="F126" s="22"/>
      <c r="G126" s="20"/>
      <c r="H126" s="22"/>
      <c r="I126" s="22"/>
      <c r="J126" s="22"/>
      <c r="K126" s="22"/>
      <c r="L126" s="22"/>
      <c r="M126" s="22"/>
      <c r="N126" s="22">
        <v>0</v>
      </c>
      <c r="O126" s="22"/>
      <c r="P126" s="22"/>
      <c r="Q126" s="22">
        <v>0</v>
      </c>
      <c r="R126" s="22"/>
      <c r="S126" s="22"/>
      <c r="T126" s="22">
        <v>0</v>
      </c>
      <c r="U126" s="22"/>
      <c r="V126" s="22"/>
      <c r="W126" s="22">
        <v>0</v>
      </c>
      <c r="X126" s="22"/>
      <c r="Y126" s="22"/>
      <c r="Z126" s="22">
        <v>0</v>
      </c>
      <c r="AA126" s="22"/>
      <c r="AB126" s="22"/>
      <c r="AC126" s="22">
        <v>0</v>
      </c>
      <c r="AD126" s="22"/>
      <c r="AE126" s="22"/>
      <c r="AF126" s="22">
        <v>0</v>
      </c>
      <c r="AG126" s="22"/>
      <c r="AH126" s="22"/>
      <c r="AI126" s="22">
        <v>0</v>
      </c>
      <c r="AJ126" s="22"/>
      <c r="AK126" s="22"/>
      <c r="AL126" s="22">
        <v>0</v>
      </c>
      <c r="AM126" s="22"/>
      <c r="AN126" s="22"/>
    </row>
    <row r="127" spans="1:40" s="61" customFormat="1" ht="21.75" customHeight="1">
      <c r="A127" s="22" t="s">
        <v>198</v>
      </c>
      <c r="B127" s="22">
        <f>SUM(B128:B130)</f>
        <v>1167962.3926599999</v>
      </c>
      <c r="C127" s="22">
        <f>SUM(C128:C130)</f>
        <v>613553.07912000001</v>
      </c>
      <c r="D127" s="22">
        <f t="shared" si="89"/>
        <v>52.531920802916524</v>
      </c>
      <c r="E127" s="22">
        <f t="shared" ref="E127:F127" si="102">SUM(E128:E130)</f>
        <v>99901.010110000003</v>
      </c>
      <c r="F127" s="22">
        <f t="shared" si="102"/>
        <v>60117.083149999999</v>
      </c>
      <c r="G127" s="22">
        <f t="shared" ref="G127:G131" si="103">F127/E127*100</f>
        <v>60.176651951572545</v>
      </c>
      <c r="H127" s="22">
        <f>H128+H129+H130</f>
        <v>6695.73</v>
      </c>
      <c r="I127" s="22">
        <f>I128+I129+I130</f>
        <v>0</v>
      </c>
      <c r="J127" s="22"/>
      <c r="K127" s="22">
        <f>K128+K129+K130</f>
        <v>0</v>
      </c>
      <c r="L127" s="22">
        <f>SUM(L128:L130)</f>
        <v>0</v>
      </c>
      <c r="M127" s="22"/>
      <c r="N127" s="22">
        <f>N128+N129+N130</f>
        <v>47588.9899</v>
      </c>
      <c r="O127" s="22">
        <f>O128+O129+O130</f>
        <v>41731.439330000001</v>
      </c>
      <c r="P127" s="22">
        <f>O127/N127*100</f>
        <v>87.691374449618237</v>
      </c>
      <c r="Q127" s="22">
        <f>Q128+Q129+Q130</f>
        <v>119000</v>
      </c>
      <c r="R127" s="22">
        <f>R128+R129+R130</f>
        <v>77784.558780000007</v>
      </c>
      <c r="S127" s="22">
        <f>R127/Q127*100</f>
        <v>65.365175445378156</v>
      </c>
      <c r="T127" s="22">
        <f>T128+T129+T130</f>
        <v>421075.7</v>
      </c>
      <c r="U127" s="22">
        <f>U128+U129+U130</f>
        <v>278830.95312999998</v>
      </c>
      <c r="V127" s="22">
        <f>U127/T127*100</f>
        <v>66.218723410066161</v>
      </c>
      <c r="W127" s="22">
        <f>W128+W129+W130</f>
        <v>115452.19710999999</v>
      </c>
      <c r="X127" s="22">
        <f>X128+X129+X130</f>
        <v>33785.288690000001</v>
      </c>
      <c r="Y127" s="22">
        <f>X127/W127*100</f>
        <v>29.263443689867781</v>
      </c>
      <c r="Z127" s="22">
        <f>Z128+Z129+Z130</f>
        <v>129694.24545</v>
      </c>
      <c r="AA127" s="22">
        <f>AA128+AA129+AA130</f>
        <v>20234.688119999999</v>
      </c>
      <c r="AB127" s="22">
        <f>AA127/Z127*100</f>
        <v>15.601839580308068</v>
      </c>
      <c r="AC127" s="22">
        <f>AC128+AC129+AC130</f>
        <v>2500</v>
      </c>
      <c r="AD127" s="22">
        <f>AD128+AD129+AD130</f>
        <v>2500</v>
      </c>
      <c r="AE127" s="22">
        <f>AD127/AC127*100</f>
        <v>100</v>
      </c>
      <c r="AF127" s="22">
        <f>AF128+AF129+AF130</f>
        <v>15000</v>
      </c>
      <c r="AG127" s="22">
        <f>AG128+AG129+AG130</f>
        <v>14509.058360000001</v>
      </c>
      <c r="AH127" s="22">
        <f>AG127/AF127*100</f>
        <v>96.727055733333344</v>
      </c>
      <c r="AI127" s="22">
        <f>AI128+AI129+AI130</f>
        <v>0</v>
      </c>
      <c r="AJ127" s="22">
        <f>AJ128+AJ129+AJ130</f>
        <v>0</v>
      </c>
      <c r="AK127" s="22"/>
      <c r="AL127" s="22">
        <f>AL128+AL129+AL130</f>
        <v>211054.52009000001</v>
      </c>
      <c r="AM127" s="22">
        <f>AM128+AM129+AM130</f>
        <v>84060.009560000006</v>
      </c>
      <c r="AN127" s="22">
        <f t="shared" ref="AN127:AN128" si="104">AM127/AL127*100</f>
        <v>39.82857582209293</v>
      </c>
    </row>
    <row r="128" spans="1:40" ht="21" customHeight="1">
      <c r="A128" s="20" t="s">
        <v>2</v>
      </c>
      <c r="B128" s="20">
        <f t="shared" ref="B128:B130" si="105">E128+H128+K128+N128+Q128+T128+W128+Z128+AC128+AF128+AI128+AL128</f>
        <v>1111177.67276</v>
      </c>
      <c r="C128" s="20">
        <f t="shared" ref="C128:C130" si="106">F128+I128+L128+O128+R128+U128+X128+AA128+AD128+AG128+AJ128+AM128</f>
        <v>569321.63979000004</v>
      </c>
      <c r="D128" s="20">
        <f t="shared" si="89"/>
        <v>51.235878271014016</v>
      </c>
      <c r="E128" s="20">
        <v>99901.010110000003</v>
      </c>
      <c r="F128" s="20">
        <v>60117.083149999999</v>
      </c>
      <c r="G128" s="20">
        <f>F128/E128*100</f>
        <v>60.176651951572545</v>
      </c>
      <c r="H128" s="20"/>
      <c r="I128" s="20"/>
      <c r="J128" s="20"/>
      <c r="K128" s="22"/>
      <c r="L128" s="20"/>
      <c r="M128" s="20"/>
      <c r="N128" s="20"/>
      <c r="O128" s="20"/>
      <c r="P128" s="20"/>
      <c r="Q128" s="20">
        <v>119000</v>
      </c>
      <c r="R128" s="20">
        <v>77784.558780000007</v>
      </c>
      <c r="S128" s="20">
        <f>R128/Q128*100</f>
        <v>65.365175445378156</v>
      </c>
      <c r="T128" s="20">
        <v>421075.7</v>
      </c>
      <c r="U128" s="20">
        <v>278830.95312999998</v>
      </c>
      <c r="V128" s="20">
        <f>U128/T128*100</f>
        <v>66.218723410066161</v>
      </c>
      <c r="W128" s="20">
        <v>115452.19710999999</v>
      </c>
      <c r="X128" s="20">
        <v>33785.288690000001</v>
      </c>
      <c r="Y128" s="20">
        <f>X128/W128*100</f>
        <v>29.263443689867781</v>
      </c>
      <c r="Z128" s="20">
        <v>129694.24545</v>
      </c>
      <c r="AA128" s="20">
        <v>20234.688119999999</v>
      </c>
      <c r="AB128" s="20">
        <f>AA128/Z128*100</f>
        <v>15.601839580308068</v>
      </c>
      <c r="AC128" s="20"/>
      <c r="AD128" s="20"/>
      <c r="AE128" s="20"/>
      <c r="AF128" s="20">
        <v>15000</v>
      </c>
      <c r="AG128" s="20">
        <v>14509.058360000001</v>
      </c>
      <c r="AH128" s="20">
        <f>AG128/AF128*100</f>
        <v>96.727055733333344</v>
      </c>
      <c r="AI128" s="20"/>
      <c r="AJ128" s="20"/>
      <c r="AK128" s="20"/>
      <c r="AL128" s="20">
        <v>211054.52009000001</v>
      </c>
      <c r="AM128" s="20">
        <v>84060.009560000006</v>
      </c>
      <c r="AN128" s="20">
        <f t="shared" si="104"/>
        <v>39.82857582209293</v>
      </c>
    </row>
    <row r="129" spans="1:41" ht="18" customHeight="1">
      <c r="A129" s="20" t="s">
        <v>326</v>
      </c>
      <c r="B129" s="20">
        <f t="shared" si="105"/>
        <v>56784.719899999996</v>
      </c>
      <c r="C129" s="20">
        <f t="shared" si="106"/>
        <v>44231.439330000001</v>
      </c>
      <c r="D129" s="20">
        <f t="shared" si="89"/>
        <v>77.893206848414877</v>
      </c>
      <c r="E129" s="20"/>
      <c r="F129" s="20"/>
      <c r="G129" s="20"/>
      <c r="H129" s="20">
        <v>6695.73</v>
      </c>
      <c r="I129" s="20"/>
      <c r="J129" s="20"/>
      <c r="K129" s="20"/>
      <c r="L129" s="20"/>
      <c r="M129" s="20"/>
      <c r="N129" s="20">
        <v>47588.9899</v>
      </c>
      <c r="O129" s="20">
        <v>41731.439330000001</v>
      </c>
      <c r="P129" s="20">
        <f>O129/N129*100</f>
        <v>87.691374449618237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>
        <v>2500</v>
      </c>
      <c r="AD129" s="20">
        <v>2500</v>
      </c>
      <c r="AE129" s="20">
        <f>AD129/AC129*100</f>
        <v>100</v>
      </c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:41" ht="18" customHeight="1">
      <c r="A130" s="20" t="s">
        <v>4</v>
      </c>
      <c r="B130" s="20">
        <f t="shared" si="105"/>
        <v>0</v>
      </c>
      <c r="C130" s="20">
        <f t="shared" si="106"/>
        <v>0</v>
      </c>
      <c r="D130" s="20"/>
      <c r="E130" s="20"/>
      <c r="F130" s="20"/>
      <c r="G130" s="20"/>
      <c r="H130" s="20"/>
      <c r="I130" s="20"/>
      <c r="J130" s="2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:41" s="61" customFormat="1" ht="18" customHeight="1">
      <c r="A131" s="22" t="s">
        <v>6</v>
      </c>
      <c r="B131" s="22">
        <f>B127+B8</f>
        <v>1402603.7746299999</v>
      </c>
      <c r="C131" s="22">
        <f>C8+C127</f>
        <v>725826.56131000002</v>
      </c>
      <c r="D131" s="22">
        <f t="shared" si="89"/>
        <v>51.748510480193858</v>
      </c>
      <c r="E131" s="22">
        <f>E8+E127</f>
        <v>99901.010110000003</v>
      </c>
      <c r="F131" s="22">
        <f>F8+F127</f>
        <v>60117.083149999999</v>
      </c>
      <c r="G131" s="22">
        <f t="shared" si="103"/>
        <v>60.176651951572545</v>
      </c>
      <c r="H131" s="22">
        <f>H127+H8</f>
        <v>48019.732000000004</v>
      </c>
      <c r="I131" s="22">
        <f>I127+I8</f>
        <v>26330.767</v>
      </c>
      <c r="J131" s="22"/>
      <c r="K131" s="22">
        <f>K8</f>
        <v>5000</v>
      </c>
      <c r="L131" s="22">
        <f>L8</f>
        <v>2238.48468</v>
      </c>
      <c r="M131" s="22">
        <f t="shared" ref="M131" si="107">L131/K131*100</f>
        <v>44.769693599999997</v>
      </c>
      <c r="N131" s="22">
        <f>N127+N8</f>
        <v>82078.889900000009</v>
      </c>
      <c r="O131" s="22">
        <f>O127+O8</f>
        <v>74970.522850000008</v>
      </c>
      <c r="P131" s="22">
        <f t="shared" ref="P131" si="108">O131/N131*100</f>
        <v>91.339591631099779</v>
      </c>
      <c r="Q131" s="22">
        <f>Q127+Q8</f>
        <v>123657.04597000001</v>
      </c>
      <c r="R131" s="22">
        <f>R127+R8</f>
        <v>82441.269750000007</v>
      </c>
      <c r="S131" s="22">
        <f t="shared" ref="S131" si="109">R131/Q131*100</f>
        <v>66.669286091470099</v>
      </c>
      <c r="T131" s="22">
        <f>T127+T8</f>
        <v>421075.7</v>
      </c>
      <c r="U131" s="22">
        <f>U127+U8</f>
        <v>278830.95312999998</v>
      </c>
      <c r="V131" s="22">
        <f t="shared" ref="V131" si="110">U131/T131*100</f>
        <v>66.218723410066161</v>
      </c>
      <c r="W131" s="22">
        <f>W127+W8</f>
        <v>233788.11810999998</v>
      </c>
      <c r="X131" s="22">
        <f>X127+X8</f>
        <v>53833.307520000002</v>
      </c>
      <c r="Y131" s="22">
        <f t="shared" ref="Y131" si="111">X131/W131*100</f>
        <v>23.026537000768712</v>
      </c>
      <c r="Z131" s="22">
        <f>Z127+Z8</f>
        <v>140528.75844999999</v>
      </c>
      <c r="AA131" s="22">
        <f>AA127+AA8</f>
        <v>26161.579769999997</v>
      </c>
      <c r="AB131" s="22">
        <f t="shared" ref="AB131" si="112">AA131/Z131*100</f>
        <v>18.616530921183841</v>
      </c>
      <c r="AC131" s="22">
        <f>AC127+AC8</f>
        <v>2500</v>
      </c>
      <c r="AD131" s="22">
        <f>AD127+AD8</f>
        <v>2500</v>
      </c>
      <c r="AE131" s="22">
        <f t="shared" ref="AE131" si="113">AD131/AC131*100</f>
        <v>100</v>
      </c>
      <c r="AF131" s="22">
        <f>AF127+AF8</f>
        <v>15000</v>
      </c>
      <c r="AG131" s="22">
        <f>AG127+AG8</f>
        <v>14509.058360000001</v>
      </c>
      <c r="AH131" s="22">
        <f t="shared" ref="AH131" si="114">AG131/AF131*100</f>
        <v>96.727055733333344</v>
      </c>
      <c r="AI131" s="22">
        <f>AI127+AI8</f>
        <v>20000</v>
      </c>
      <c r="AJ131" s="22">
        <f>AJ127+AJ8</f>
        <v>20000</v>
      </c>
      <c r="AK131" s="22">
        <f t="shared" ref="AK131" si="115">AJ131/AI131*100</f>
        <v>100</v>
      </c>
      <c r="AL131" s="22">
        <f>AL127+AL8</f>
        <v>211054.52009000001</v>
      </c>
      <c r="AM131" s="22">
        <f>AM127+AM8</f>
        <v>84060.009560000006</v>
      </c>
      <c r="AN131" s="22">
        <f t="shared" ref="AN131" si="116">AM131/AL131*100</f>
        <v>39.82857582209293</v>
      </c>
    </row>
    <row r="132" spans="1:41" ht="13.5" customHeight="1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</row>
    <row r="133" spans="1:41" ht="13.5" customHeight="1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</row>
  </sheetData>
  <mergeCells count="40">
    <mergeCell ref="AL2:AN3"/>
    <mergeCell ref="AL5:AN5"/>
    <mergeCell ref="AL6:AN6"/>
    <mergeCell ref="AF2:AH3"/>
    <mergeCell ref="AF5:AH5"/>
    <mergeCell ref="AF6:AH6"/>
    <mergeCell ref="AI2:AK3"/>
    <mergeCell ref="AI5:AK5"/>
    <mergeCell ref="AI6:AK6"/>
    <mergeCell ref="N2:P3"/>
    <mergeCell ref="N5:P5"/>
    <mergeCell ref="N6:P6"/>
    <mergeCell ref="H5:J5"/>
    <mergeCell ref="H6:J6"/>
    <mergeCell ref="E2:G3"/>
    <mergeCell ref="H2:J3"/>
    <mergeCell ref="E5:G5"/>
    <mergeCell ref="E6:G6"/>
    <mergeCell ref="A5:A6"/>
    <mergeCell ref="B5:D6"/>
    <mergeCell ref="B2:D3"/>
    <mergeCell ref="A2:A4"/>
    <mergeCell ref="K2:M3"/>
    <mergeCell ref="K5:M5"/>
    <mergeCell ref="K6:M6"/>
    <mergeCell ref="Q2:S3"/>
    <mergeCell ref="Q5:S5"/>
    <mergeCell ref="Q6:S6"/>
    <mergeCell ref="T2:V3"/>
    <mergeCell ref="T5:V5"/>
    <mergeCell ref="T6:V6"/>
    <mergeCell ref="AC2:AE3"/>
    <mergeCell ref="AC5:AE5"/>
    <mergeCell ref="AC6:AE6"/>
    <mergeCell ref="W2:Y3"/>
    <mergeCell ref="W5:Y5"/>
    <mergeCell ref="W6:Y6"/>
    <mergeCell ref="Z2:AB3"/>
    <mergeCell ref="Z5:AB5"/>
    <mergeCell ref="Z6:AB6"/>
  </mergeCells>
  <pageMargins left="0.19685039370078741" right="0.19685039370078741" top="0.27559055118110237" bottom="0.23622047244094491" header="0.15748031496062992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48" sqref="D48:D4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дотации </vt:lpstr>
      <vt:lpstr>субсидии </vt:lpstr>
      <vt:lpstr>субвенции</vt:lpstr>
      <vt:lpstr> иные </vt:lpstr>
      <vt:lpstr>Лист1</vt:lpstr>
      <vt:lpstr>Лист2</vt:lpstr>
      <vt:lpstr>Лист3</vt:lpstr>
      <vt:lpstr>Лист4</vt:lpstr>
      <vt:lpstr>' иные '!Заголовки_для_печати</vt:lpstr>
      <vt:lpstr>'дотации '!Заголовки_для_печати</vt:lpstr>
      <vt:lpstr>субвенции!Заголовки_для_печати</vt:lpstr>
      <vt:lpstr>'субсидии '!Заголовки_для_печати</vt:lpstr>
      <vt:lpstr>'дотации 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Кудыкова</dc:creator>
  <cp:lastModifiedBy>MF-SerIA</cp:lastModifiedBy>
  <cp:lastPrinted>2022-07-27T11:37:35Z</cp:lastPrinted>
  <dcterms:created xsi:type="dcterms:W3CDTF">2006-02-21T06:31:18Z</dcterms:created>
  <dcterms:modified xsi:type="dcterms:W3CDTF">2022-08-19T12:33:13Z</dcterms:modified>
</cp:coreProperties>
</file>