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31" yWindow="65401" windowWidth="18030" windowHeight="12375" tabRatio="894" activeTab="4"/>
  </bookViews>
  <sheets>
    <sheet name="табл 1" sheetId="1" r:id="rId1"/>
    <sheet name="табл. 2 " sheetId="2" r:id="rId2"/>
    <sheet name="табл. 3" sheetId="3" r:id="rId3"/>
    <sheet name="табл.4" sheetId="4" r:id="rId4"/>
    <sheet name="табл. 5" sheetId="5" r:id="rId5"/>
    <sheet name="табл. 6" sheetId="6" r:id="rId6"/>
    <sheet name="табл. 7" sheetId="7" r:id="rId7"/>
    <sheet name="табл. 8" sheetId="8" r:id="rId8"/>
    <sheet name="табл. 9 " sheetId="9" r:id="rId9"/>
    <sheet name="табл. 10" sheetId="10" r:id="rId10"/>
    <sheet name="табл. 11" sheetId="11" r:id="rId11"/>
    <sheet name="табл. 12 " sheetId="12" r:id="rId12"/>
    <sheet name="табл 13" sheetId="13" r:id="rId13"/>
    <sheet name="табл. 14" sheetId="14" r:id="rId14"/>
    <sheet name="табл. 15" sheetId="15" r:id="rId15"/>
    <sheet name="табл. 16" sheetId="16" r:id="rId16"/>
    <sheet name="табл. 17" sheetId="17" r:id="rId17"/>
    <sheet name="табл. 18" sheetId="18" r:id="rId18"/>
    <sheet name="табл. 19" sheetId="19" r:id="rId19"/>
    <sheet name="табл. 20" sheetId="20" r:id="rId20"/>
    <sheet name="табл. 21" sheetId="21" r:id="rId21"/>
    <sheet name="табл. 22" sheetId="22" r:id="rId22"/>
    <sheet name="табл. 23" sheetId="23" r:id="rId23"/>
    <sheet name="табл. 24" sheetId="24" r:id="rId24"/>
    <sheet name="табл. 25" sheetId="25" r:id="rId25"/>
    <sheet name="табл. 26" sheetId="26" r:id="rId26"/>
    <sheet name="табл. 27" sheetId="27" r:id="rId27"/>
    <sheet name="табл. 28" sheetId="28" r:id="rId28"/>
    <sheet name="табл. 29" sheetId="29" r:id="rId29"/>
    <sheet name="табл. 30" sheetId="30" r:id="rId30"/>
    <sheet name="табл. 31" sheetId="31" r:id="rId31"/>
    <sheet name="табл. 32" sheetId="32" r:id="rId32"/>
    <sheet name="табл. 33" sheetId="33" r:id="rId33"/>
    <sheet name="табл. 34" sheetId="34" r:id="rId34"/>
    <sheet name="табл. 35" sheetId="35" r:id="rId35"/>
    <sheet name="табл. 36" sheetId="36" r:id="rId36"/>
  </sheets>
  <definedNames>
    <definedName name="Z_11E27D0E_EAA3_4BB5_8F76_4BBAB6497F9E_.wvu.PrintArea" localSheetId="17" hidden="1">'табл. 18'!$A$1:$D$74</definedName>
    <definedName name="Z_11E27D0E_EAA3_4BB5_8F76_4BBAB6497F9E_.wvu.PrintArea" localSheetId="3" hidden="1">'табл.4'!$A$1:$B$23</definedName>
    <definedName name="Z_11E27D0E_EAA3_4BB5_8F76_4BBAB6497F9E_.wvu.PrintTitles" localSheetId="17" hidden="1">'табл. 18'!$21:$21</definedName>
    <definedName name="Z_11E27D0E_EAA3_4BB5_8F76_4BBAB6497F9E_.wvu.PrintTitles" localSheetId="2" hidden="1">'табл. 3'!$14:$15</definedName>
    <definedName name="Z_4ECD7326_1E50_4CFC_9073_9217FBF30A25_.wvu.Cols" localSheetId="0" hidden="1">'табл 1'!$C:$D</definedName>
    <definedName name="Z_4ECD7326_1E50_4CFC_9073_9217FBF30A25_.wvu.Cols" localSheetId="12" hidden="1">'табл 13'!$C:$D</definedName>
    <definedName name="Z_4ECD7326_1E50_4CFC_9073_9217FBF30A25_.wvu.Cols" localSheetId="9" hidden="1">'табл. 10'!$B:$C</definedName>
    <definedName name="Z_4ECD7326_1E50_4CFC_9073_9217FBF30A25_.wvu.Cols" localSheetId="11" hidden="1">'табл. 12 '!$C:$E</definedName>
    <definedName name="Z_4ECD7326_1E50_4CFC_9073_9217FBF30A25_.wvu.Cols" localSheetId="13" hidden="1">'табл. 14'!$C:$E</definedName>
    <definedName name="Z_4ECD7326_1E50_4CFC_9073_9217FBF30A25_.wvu.Cols" localSheetId="14" hidden="1">'табл. 15'!$C:$E</definedName>
    <definedName name="Z_4ECD7326_1E50_4CFC_9073_9217FBF30A25_.wvu.Cols" localSheetId="15" hidden="1">'табл. 16'!$B:$C</definedName>
    <definedName name="Z_4ECD7326_1E50_4CFC_9073_9217FBF30A25_.wvu.Cols" localSheetId="16" hidden="1">'табл. 17'!$E:$G</definedName>
    <definedName name="Z_4ECD7326_1E50_4CFC_9073_9217FBF30A25_.wvu.Cols" localSheetId="18" hidden="1">'табл. 19'!$C:$E</definedName>
    <definedName name="Z_4ECD7326_1E50_4CFC_9073_9217FBF30A25_.wvu.Cols" localSheetId="1" hidden="1">'табл. 2 '!$C:$E</definedName>
    <definedName name="Z_4ECD7326_1E50_4CFC_9073_9217FBF30A25_.wvu.Cols" localSheetId="19" hidden="1">'табл. 20'!$C:$E</definedName>
    <definedName name="Z_4ECD7326_1E50_4CFC_9073_9217FBF30A25_.wvu.Cols" localSheetId="20" hidden="1">'табл. 21'!$C:$E</definedName>
    <definedName name="Z_4ECD7326_1E50_4CFC_9073_9217FBF30A25_.wvu.Cols" localSheetId="21" hidden="1">'табл. 22'!$C:$C</definedName>
    <definedName name="Z_4ECD7326_1E50_4CFC_9073_9217FBF30A25_.wvu.Cols" localSheetId="22" hidden="1">'табл. 23'!$B:$C</definedName>
    <definedName name="Z_4ECD7326_1E50_4CFC_9073_9217FBF30A25_.wvu.Cols" localSheetId="4" hidden="1">'табл. 5'!$C:$D</definedName>
    <definedName name="Z_4ECD7326_1E50_4CFC_9073_9217FBF30A25_.wvu.Cols" localSheetId="8" hidden="1">'табл. 9 '!$E:$G</definedName>
    <definedName name="Z_4ECD7326_1E50_4CFC_9073_9217FBF30A25_.wvu.Cols" localSheetId="3" hidden="1">'табл.4'!$C:$D</definedName>
    <definedName name="Z_4ECD7326_1E50_4CFC_9073_9217FBF30A25_.wvu.PrintArea" localSheetId="0" hidden="1">'табл 1'!$A$10:$B$35</definedName>
    <definedName name="Z_4ECD7326_1E50_4CFC_9073_9217FBF30A25_.wvu.PrintArea" localSheetId="12" hidden="1">'табл 13'!$A$8:$B$30</definedName>
    <definedName name="Z_4ECD7326_1E50_4CFC_9073_9217FBF30A25_.wvu.PrintArea" localSheetId="9" hidden="1">'табл. 10'!$A$1:$A$30</definedName>
    <definedName name="Z_4ECD7326_1E50_4CFC_9073_9217FBF30A25_.wvu.PrintArea" localSheetId="11" hidden="1">'табл. 12 '!$A$1:$B$32</definedName>
    <definedName name="Z_4ECD7326_1E50_4CFC_9073_9217FBF30A25_.wvu.PrintArea" localSheetId="13" hidden="1">'табл. 14'!$A$1:$B$32</definedName>
    <definedName name="Z_4ECD7326_1E50_4CFC_9073_9217FBF30A25_.wvu.PrintArea" localSheetId="14" hidden="1">'табл. 15'!$A$1:$B$25</definedName>
    <definedName name="Z_4ECD7326_1E50_4CFC_9073_9217FBF30A25_.wvu.PrintArea" localSheetId="15" hidden="1">'табл. 16'!$A$5:$A$31</definedName>
    <definedName name="Z_4ECD7326_1E50_4CFC_9073_9217FBF30A25_.wvu.PrintArea" localSheetId="16" hidden="1">'табл. 17'!$A$1:$D$34</definedName>
    <definedName name="Z_4ECD7326_1E50_4CFC_9073_9217FBF30A25_.wvu.PrintArea" localSheetId="17" hidden="1">'табл. 18'!$A$1:$D$74</definedName>
    <definedName name="Z_4ECD7326_1E50_4CFC_9073_9217FBF30A25_.wvu.PrintArea" localSheetId="18" hidden="1">'табл. 19'!#REF!</definedName>
    <definedName name="Z_4ECD7326_1E50_4CFC_9073_9217FBF30A25_.wvu.PrintArea" localSheetId="1" hidden="1">'табл. 2 '!$A$1:$B$33</definedName>
    <definedName name="Z_4ECD7326_1E50_4CFC_9073_9217FBF30A25_.wvu.PrintArea" localSheetId="19" hidden="1">'табл. 20'!#REF!</definedName>
    <definedName name="Z_4ECD7326_1E50_4CFC_9073_9217FBF30A25_.wvu.PrintArea" localSheetId="20" hidden="1">'табл. 21'!$A$1:$B$34</definedName>
    <definedName name="Z_4ECD7326_1E50_4CFC_9073_9217FBF30A25_.wvu.PrintArea" localSheetId="21" hidden="1">'табл. 22'!$A$1:$A$30</definedName>
    <definedName name="Z_4ECD7326_1E50_4CFC_9073_9217FBF30A25_.wvu.PrintArea" localSheetId="22" hidden="1">'табл. 23'!$A$1:$A$29</definedName>
    <definedName name="Z_4ECD7326_1E50_4CFC_9073_9217FBF30A25_.wvu.PrintArea" localSheetId="4" hidden="1">'табл. 5'!$A$1:$B$29</definedName>
    <definedName name="Z_4ECD7326_1E50_4CFC_9073_9217FBF30A25_.wvu.PrintArea" localSheetId="8" hidden="1">'табл. 9 '!$A$10:$D$35</definedName>
    <definedName name="Z_4ECD7326_1E50_4CFC_9073_9217FBF30A25_.wvu.PrintArea" localSheetId="3" hidden="1">'табл.4'!$A$1:$B$23</definedName>
    <definedName name="Z_4ECD7326_1E50_4CFC_9073_9217FBF30A25_.wvu.PrintTitles" localSheetId="17" hidden="1">'табл. 18'!$21:$22</definedName>
    <definedName name="Z_4ECD7326_1E50_4CFC_9073_9217FBF30A25_.wvu.PrintTitles" localSheetId="2" hidden="1">'табл. 3'!$14:$15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12" hidden="1">'табл 13'!#REF!,'табл 13'!#REF!,'табл 13'!$14:$14,'табл 13'!#REF!,'табл 13'!#REF!,'табл 13'!#REF!</definedName>
    <definedName name="Z_4ECD7326_1E50_4CFC_9073_9217FBF30A25_.wvu.Rows" localSheetId="9" hidden="1">'табл. 10'!#REF!,'табл. 10'!#REF!,'табл. 10'!$15:$15,'табл. 10'!#REF!,'табл. 10'!#REF!,'табл. 10'!#REF!</definedName>
    <definedName name="Z_4ECD7326_1E50_4CFC_9073_9217FBF30A25_.wvu.Rows" localSheetId="11" hidden="1">'табл. 12 '!#REF!,'табл. 12 '!#REF!,'табл. 12 '!$17:$17,'табл. 12 '!#REF!,'табл. 12 '!#REF!,'табл. 12 '!#REF!</definedName>
    <definedName name="Z_4ECD7326_1E50_4CFC_9073_9217FBF30A25_.wvu.Rows" localSheetId="13" hidden="1">'табл. 14'!#REF!,'табл. 14'!#REF!,'табл. 14'!$16:$16,'табл. 14'!#REF!,'табл. 14'!#REF!,'табл. 14'!#REF!</definedName>
    <definedName name="Z_4ECD7326_1E50_4CFC_9073_9217FBF30A25_.wvu.Rows" localSheetId="14" hidden="1">'табл. 15'!#REF!,'табл. 15'!#REF!,'табл. 15'!$9:$9,'табл. 15'!#REF!,'табл. 15'!#REF!,'табл. 15'!#REF!</definedName>
    <definedName name="Z_4ECD7326_1E50_4CFC_9073_9217FBF30A25_.wvu.Rows" localSheetId="15" hidden="1">'табл. 16'!#REF!,'табл. 16'!#REF!,'табл. 16'!$15:$15,'табл. 16'!#REF!,'табл. 16'!#REF!,'табл. 16'!#REF!</definedName>
    <definedName name="Z_4ECD7326_1E50_4CFC_9073_9217FBF30A25_.wvu.Rows" localSheetId="16" hidden="1">'табл. 17'!#REF!,'табл. 17'!#REF!,'табл. 17'!$17:$17,'табл. 17'!#REF!,'табл. 17'!#REF!,'табл. 17'!#REF!</definedName>
    <definedName name="Z_4ECD7326_1E50_4CFC_9073_9217FBF30A25_.wvu.Rows" localSheetId="18" hidden="1">'табл. 19'!#REF!,'табл. 19'!#REF!,'табл. 19'!#REF!,'табл. 19'!#REF!,'табл. 19'!#REF!,'табл. 19'!#REF!</definedName>
    <definedName name="Z_4ECD7326_1E50_4CFC_9073_9217FBF30A25_.wvu.Rows" localSheetId="1" hidden="1">'табл. 2 '!#REF!,'табл. 2 '!#REF!,'табл. 2 '!$17:$17,'табл. 2 '!#REF!,'табл. 2 '!#REF!,'табл. 2 '!#REF!</definedName>
    <definedName name="Z_4ECD7326_1E50_4CFC_9073_9217FBF30A25_.wvu.Rows" localSheetId="19" hidden="1">'табл. 20'!#REF!,'табл. 20'!#REF!,'табл. 20'!#REF!,'табл. 20'!#REF!,'табл. 20'!#REF!,'табл. 20'!#REF!</definedName>
    <definedName name="Z_4ECD7326_1E50_4CFC_9073_9217FBF30A25_.wvu.Rows" localSheetId="20" hidden="1">'табл. 21'!#REF!,'табл. 21'!#REF!,'табл. 21'!$18:$18,'табл. 21'!#REF!,'табл. 21'!#REF!,'табл. 21'!#REF!</definedName>
    <definedName name="Z_4ECD7326_1E50_4CFC_9073_9217FBF30A25_.wvu.Rows" localSheetId="21" hidden="1">'табл. 22'!#REF!,'табл. 22'!#REF!,'табл. 22'!$14:$14,'табл. 22'!#REF!,'табл. 22'!#REF!,'табл. 22'!#REF!</definedName>
    <definedName name="Z_4ECD7326_1E50_4CFC_9073_9217FBF30A25_.wvu.Rows" localSheetId="22" hidden="1">'табл. 23'!#REF!,'табл. 23'!#REF!,'табл. 23'!$14:$14,'табл. 23'!#REF!,'табл. 23'!#REF!,'табл. 23'!#REF!</definedName>
    <definedName name="Z_4ECD7326_1E50_4CFC_9073_9217FBF30A25_.wvu.Rows" localSheetId="4" hidden="1">'табл. 5'!#REF!,'табл. 5'!#REF!,'табл. 5'!$13:$13,'табл. 5'!#REF!,'табл. 5'!#REF!,'табл. 5'!#REF!</definedName>
    <definedName name="Z_4ECD7326_1E50_4CFC_9073_9217FBF30A25_.wvu.Rows" localSheetId="8" hidden="1">'табл. 9 '!#REF!,'табл. 9 '!#REF!,'табл. 9 '!#REF!,'табл. 9 '!#REF!,'табл. 9 '!#REF!,'табл. 9 '!#REF!</definedName>
    <definedName name="Z_5520FE02_EF4A_40E7_87AE_14411A50042D_.wvu.Cols" localSheetId="3" hidden="1">'табл.4'!$C:$D</definedName>
    <definedName name="Z_5520FE02_EF4A_40E7_87AE_14411A50042D_.wvu.PrintArea" localSheetId="17" hidden="1">'табл. 18'!$A$1:$D$74</definedName>
    <definedName name="Z_5520FE02_EF4A_40E7_87AE_14411A50042D_.wvu.PrintArea" localSheetId="3" hidden="1">'табл.4'!$A$1:$B$23</definedName>
    <definedName name="Z_5520FE02_EF4A_40E7_87AE_14411A50042D_.wvu.PrintTitles" localSheetId="17" hidden="1">'табл. 18'!$21:$22</definedName>
    <definedName name="Z_5520FE02_EF4A_40E7_87AE_14411A50042D_.wvu.PrintTitles" localSheetId="2" hidden="1">'табл. 3'!$14:$15</definedName>
    <definedName name="Z_5EB2EB79_0F2D_4965_A866_C30A47681700_.wvu.Cols" localSheetId="0" hidden="1">'табл 1'!$C:$D</definedName>
    <definedName name="Z_5EB2EB79_0F2D_4965_A866_C30A47681700_.wvu.Cols" localSheetId="12" hidden="1">'табл 13'!$C:$D</definedName>
    <definedName name="Z_5EB2EB79_0F2D_4965_A866_C30A47681700_.wvu.Cols" localSheetId="9" hidden="1">'табл. 10'!$B:$C</definedName>
    <definedName name="Z_5EB2EB79_0F2D_4965_A866_C30A47681700_.wvu.Cols" localSheetId="11" hidden="1">'табл. 12 '!$C:$E</definedName>
    <definedName name="Z_5EB2EB79_0F2D_4965_A866_C30A47681700_.wvu.Cols" localSheetId="13" hidden="1">'табл. 14'!$C:$E</definedName>
    <definedName name="Z_5EB2EB79_0F2D_4965_A866_C30A47681700_.wvu.Cols" localSheetId="14" hidden="1">'табл. 15'!$C:$E</definedName>
    <definedName name="Z_5EB2EB79_0F2D_4965_A866_C30A47681700_.wvu.Cols" localSheetId="15" hidden="1">'табл. 16'!$B:$C</definedName>
    <definedName name="Z_5EB2EB79_0F2D_4965_A866_C30A47681700_.wvu.Cols" localSheetId="16" hidden="1">'табл. 17'!$E:$G</definedName>
    <definedName name="Z_5EB2EB79_0F2D_4965_A866_C30A47681700_.wvu.Cols" localSheetId="18" hidden="1">'табл. 19'!$C:$E</definedName>
    <definedName name="Z_5EB2EB79_0F2D_4965_A866_C30A47681700_.wvu.Cols" localSheetId="1" hidden="1">'табл. 2 '!$C:$E</definedName>
    <definedName name="Z_5EB2EB79_0F2D_4965_A866_C30A47681700_.wvu.Cols" localSheetId="19" hidden="1">'табл. 20'!$C:$E</definedName>
    <definedName name="Z_5EB2EB79_0F2D_4965_A866_C30A47681700_.wvu.Cols" localSheetId="20" hidden="1">'табл. 21'!$C:$E</definedName>
    <definedName name="Z_5EB2EB79_0F2D_4965_A866_C30A47681700_.wvu.Cols" localSheetId="21" hidden="1">'табл. 22'!$C:$C</definedName>
    <definedName name="Z_5EB2EB79_0F2D_4965_A866_C30A47681700_.wvu.Cols" localSheetId="22" hidden="1">'табл. 23'!$B:$C</definedName>
    <definedName name="Z_5EB2EB79_0F2D_4965_A866_C30A47681700_.wvu.Cols" localSheetId="4" hidden="1">'табл. 5'!$C:$D</definedName>
    <definedName name="Z_5EB2EB79_0F2D_4965_A866_C30A47681700_.wvu.Cols" localSheetId="8" hidden="1">'табл. 9 '!$E:$G</definedName>
    <definedName name="Z_5EB2EB79_0F2D_4965_A866_C30A47681700_.wvu.Cols" localSheetId="3" hidden="1">'табл.4'!$C:$D</definedName>
    <definedName name="Z_5EB2EB79_0F2D_4965_A866_C30A47681700_.wvu.PrintArea" localSheetId="0" hidden="1">'табл 1'!$A$10:$B$35</definedName>
    <definedName name="Z_5EB2EB79_0F2D_4965_A866_C30A47681700_.wvu.PrintArea" localSheetId="12" hidden="1">'табл 13'!$A$8:$B$30</definedName>
    <definedName name="Z_5EB2EB79_0F2D_4965_A866_C30A47681700_.wvu.PrintArea" localSheetId="9" hidden="1">'табл. 10'!$A$1:$A$30</definedName>
    <definedName name="Z_5EB2EB79_0F2D_4965_A866_C30A47681700_.wvu.PrintArea" localSheetId="11" hidden="1">'табл. 12 '!$A$1:$B$32</definedName>
    <definedName name="Z_5EB2EB79_0F2D_4965_A866_C30A47681700_.wvu.PrintArea" localSheetId="13" hidden="1">'табл. 14'!$A$1:$B$32</definedName>
    <definedName name="Z_5EB2EB79_0F2D_4965_A866_C30A47681700_.wvu.PrintArea" localSheetId="14" hidden="1">'табл. 15'!$A$1:$B$25</definedName>
    <definedName name="Z_5EB2EB79_0F2D_4965_A866_C30A47681700_.wvu.PrintArea" localSheetId="15" hidden="1">'табл. 16'!$A$5:$A$31</definedName>
    <definedName name="Z_5EB2EB79_0F2D_4965_A866_C30A47681700_.wvu.PrintArea" localSheetId="16" hidden="1">'табл. 17'!$A$1:$D$34</definedName>
    <definedName name="Z_5EB2EB79_0F2D_4965_A866_C30A47681700_.wvu.PrintArea" localSheetId="18" hidden="1">'табл. 19'!#REF!</definedName>
    <definedName name="Z_5EB2EB79_0F2D_4965_A866_C30A47681700_.wvu.PrintArea" localSheetId="1" hidden="1">'табл. 2 '!$A$1:$B$33</definedName>
    <definedName name="Z_5EB2EB79_0F2D_4965_A866_C30A47681700_.wvu.PrintArea" localSheetId="19" hidden="1">'табл. 20'!#REF!</definedName>
    <definedName name="Z_5EB2EB79_0F2D_4965_A866_C30A47681700_.wvu.PrintArea" localSheetId="20" hidden="1">'табл. 21'!$A$1:$B$34</definedName>
    <definedName name="Z_5EB2EB79_0F2D_4965_A866_C30A47681700_.wvu.PrintArea" localSheetId="21" hidden="1">'табл. 22'!$A$1:$A$30</definedName>
    <definedName name="Z_5EB2EB79_0F2D_4965_A866_C30A47681700_.wvu.PrintArea" localSheetId="22" hidden="1">'табл. 23'!$A$1:$A$29</definedName>
    <definedName name="Z_5EB2EB79_0F2D_4965_A866_C30A47681700_.wvu.PrintArea" localSheetId="4" hidden="1">'табл. 5'!$A$1:$B$29</definedName>
    <definedName name="Z_5EB2EB79_0F2D_4965_A866_C30A47681700_.wvu.PrintArea" localSheetId="8" hidden="1">'табл. 9 '!$A$10:$D$35</definedName>
    <definedName name="Z_5EB2EB79_0F2D_4965_A866_C30A47681700_.wvu.PrintArea" localSheetId="3" hidden="1">'табл.4'!$A$1:$B$23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12" hidden="1">'табл 13'!#REF!,'табл 13'!#REF!,'табл 13'!$14:$14,'табл 13'!#REF!,'табл 13'!#REF!,'табл 13'!#REF!</definedName>
    <definedName name="Z_5EB2EB79_0F2D_4965_A866_C30A47681700_.wvu.Rows" localSheetId="9" hidden="1">'табл. 10'!#REF!,'табл. 10'!#REF!,'табл. 10'!$15:$15,'табл. 10'!#REF!,'табл. 10'!#REF!,'табл. 10'!#REF!</definedName>
    <definedName name="Z_5EB2EB79_0F2D_4965_A866_C30A47681700_.wvu.Rows" localSheetId="11" hidden="1">'табл. 12 '!#REF!,'табл. 12 '!#REF!,'табл. 12 '!$17:$17,'табл. 12 '!#REF!,'табл. 12 '!#REF!,'табл. 12 '!#REF!</definedName>
    <definedName name="Z_5EB2EB79_0F2D_4965_A866_C30A47681700_.wvu.Rows" localSheetId="13" hidden="1">'табл. 14'!#REF!,'табл. 14'!#REF!,'табл. 14'!$16:$16,'табл. 14'!#REF!,'табл. 14'!#REF!,'табл. 14'!#REF!</definedName>
    <definedName name="Z_5EB2EB79_0F2D_4965_A866_C30A47681700_.wvu.Rows" localSheetId="14" hidden="1">'табл. 15'!#REF!,'табл. 15'!#REF!,'табл. 15'!$9:$9,'табл. 15'!#REF!,'табл. 15'!#REF!,'табл. 15'!#REF!</definedName>
    <definedName name="Z_5EB2EB79_0F2D_4965_A866_C30A47681700_.wvu.Rows" localSheetId="15" hidden="1">'табл. 16'!#REF!,'табл. 16'!#REF!,'табл. 16'!$15:$15,'табл. 16'!#REF!,'табл. 16'!#REF!,'табл. 16'!#REF!</definedName>
    <definedName name="Z_5EB2EB79_0F2D_4965_A866_C30A47681700_.wvu.Rows" localSheetId="16" hidden="1">'табл. 17'!#REF!,'табл. 17'!#REF!,'табл. 17'!$17:$17,'табл. 17'!#REF!,'табл. 17'!#REF!,'табл. 17'!#REF!</definedName>
    <definedName name="Z_5EB2EB79_0F2D_4965_A866_C30A47681700_.wvu.Rows" localSheetId="18" hidden="1">'табл. 19'!#REF!,'табл. 19'!#REF!,'табл. 19'!#REF!,'табл. 19'!#REF!,'табл. 19'!#REF!,'табл. 19'!#REF!</definedName>
    <definedName name="Z_5EB2EB79_0F2D_4965_A866_C30A47681700_.wvu.Rows" localSheetId="1" hidden="1">'табл. 2 '!#REF!,'табл. 2 '!#REF!,'табл. 2 '!$17:$17,'табл. 2 '!#REF!,'табл. 2 '!#REF!,'табл. 2 '!#REF!</definedName>
    <definedName name="Z_5EB2EB79_0F2D_4965_A866_C30A47681700_.wvu.Rows" localSheetId="19" hidden="1">'табл. 20'!#REF!,'табл. 20'!#REF!,'табл. 20'!#REF!,'табл. 20'!#REF!,'табл. 20'!#REF!,'табл. 20'!#REF!</definedName>
    <definedName name="Z_5EB2EB79_0F2D_4965_A866_C30A47681700_.wvu.Rows" localSheetId="20" hidden="1">'табл. 21'!#REF!,'табл. 21'!#REF!,'табл. 21'!$18:$18,'табл. 21'!#REF!,'табл. 21'!#REF!,'табл. 21'!#REF!</definedName>
    <definedName name="Z_5EB2EB79_0F2D_4965_A866_C30A47681700_.wvu.Rows" localSheetId="21" hidden="1">'табл. 22'!#REF!,'табл. 22'!#REF!,'табл. 22'!$14:$14,'табл. 22'!#REF!,'табл. 22'!#REF!,'табл. 22'!#REF!</definedName>
    <definedName name="Z_5EB2EB79_0F2D_4965_A866_C30A47681700_.wvu.Rows" localSheetId="22" hidden="1">'табл. 23'!#REF!,'табл. 23'!#REF!,'табл. 23'!$14:$14,'табл. 23'!#REF!,'табл. 23'!#REF!,'табл. 23'!#REF!</definedName>
    <definedName name="Z_5EB2EB79_0F2D_4965_A866_C30A47681700_.wvu.Rows" localSheetId="4" hidden="1">'табл. 5'!#REF!,'табл. 5'!#REF!,'табл. 5'!$13:$13,'табл. 5'!#REF!,'табл. 5'!#REF!,'табл. 5'!#REF!</definedName>
    <definedName name="Z_5EB2EB79_0F2D_4965_A866_C30A47681700_.wvu.Rows" localSheetId="8" hidden="1">'табл. 9 '!#REF!,'табл. 9 '!#REF!,'табл. 9 '!#REF!,'табл. 9 '!#REF!,'табл. 9 '!#REF!,'табл. 9 '!#REF!</definedName>
    <definedName name="Z_5EB2EB79_0F2D_4965_A866_C30A47681700_.wvu.Rows" localSheetId="3" hidden="1">'табл.4'!#REF!,'табл.4'!#REF!,'табл.4'!#REF!,'табл.4'!#REF!,'табл.4'!#REF!,'табл.4'!#REF!</definedName>
    <definedName name="Z_641C36C7_4804_495E_88A7_4D822050C964_.wvu.PrintArea" localSheetId="17" hidden="1">'табл. 18'!$A$1:$D$74</definedName>
    <definedName name="Z_641C36C7_4804_495E_88A7_4D822050C964_.wvu.PrintArea" localSheetId="3" hidden="1">'табл.4'!$A$1:$B$23</definedName>
    <definedName name="Z_641C36C7_4804_495E_88A7_4D822050C964_.wvu.PrintTitles" localSheetId="17" hidden="1">'табл. 18'!$21:$22</definedName>
    <definedName name="Z_641C36C7_4804_495E_88A7_4D822050C964_.wvu.PrintTitles" localSheetId="2" hidden="1">'табл. 3'!$14:$15</definedName>
    <definedName name="Z_8A956A1D_DA7C_41CC_A5EF_8716F2348DE0_.wvu.Cols" localSheetId="0" hidden="1">'табл 1'!$C:$D</definedName>
    <definedName name="Z_8A956A1D_DA7C_41CC_A5EF_8716F2348DE0_.wvu.Cols" localSheetId="12" hidden="1">'табл 13'!$C:$D</definedName>
    <definedName name="Z_8A956A1D_DA7C_41CC_A5EF_8716F2348DE0_.wvu.Cols" localSheetId="9" hidden="1">'табл. 10'!$B:$C</definedName>
    <definedName name="Z_8A956A1D_DA7C_41CC_A5EF_8716F2348DE0_.wvu.Cols" localSheetId="11" hidden="1">'табл. 12 '!$C:$E</definedName>
    <definedName name="Z_8A956A1D_DA7C_41CC_A5EF_8716F2348DE0_.wvu.Cols" localSheetId="13" hidden="1">'табл. 14'!$C:$E</definedName>
    <definedName name="Z_8A956A1D_DA7C_41CC_A5EF_8716F2348DE0_.wvu.Cols" localSheetId="14" hidden="1">'табл. 15'!$C:$E</definedName>
    <definedName name="Z_8A956A1D_DA7C_41CC_A5EF_8716F2348DE0_.wvu.Cols" localSheetId="15" hidden="1">'табл. 16'!$B:$C</definedName>
    <definedName name="Z_8A956A1D_DA7C_41CC_A5EF_8716F2348DE0_.wvu.Cols" localSheetId="16" hidden="1">'табл. 17'!$E:$G</definedName>
    <definedName name="Z_8A956A1D_DA7C_41CC_A5EF_8716F2348DE0_.wvu.Cols" localSheetId="18" hidden="1">'табл. 19'!$C:$E</definedName>
    <definedName name="Z_8A956A1D_DA7C_41CC_A5EF_8716F2348DE0_.wvu.Cols" localSheetId="1" hidden="1">'табл. 2 '!$C:$E</definedName>
    <definedName name="Z_8A956A1D_DA7C_41CC_A5EF_8716F2348DE0_.wvu.Cols" localSheetId="19" hidden="1">'табл. 20'!$C:$E</definedName>
    <definedName name="Z_8A956A1D_DA7C_41CC_A5EF_8716F2348DE0_.wvu.Cols" localSheetId="20" hidden="1">'табл. 21'!$C:$E</definedName>
    <definedName name="Z_8A956A1D_DA7C_41CC_A5EF_8716F2348DE0_.wvu.Cols" localSheetId="21" hidden="1">'табл. 22'!$C:$C</definedName>
    <definedName name="Z_8A956A1D_DA7C_41CC_A5EF_8716F2348DE0_.wvu.Cols" localSheetId="22" hidden="1">'табл. 23'!$B:$C</definedName>
    <definedName name="Z_8A956A1D_DA7C_41CC_A5EF_8716F2348DE0_.wvu.Cols" localSheetId="4" hidden="1">'табл. 5'!$C:$D</definedName>
    <definedName name="Z_8A956A1D_DA7C_41CC_A5EF_8716F2348DE0_.wvu.Cols" localSheetId="8" hidden="1">'табл. 9 '!$E:$G</definedName>
    <definedName name="Z_8A956A1D_DA7C_41CC_A5EF_8716F2348DE0_.wvu.Cols" localSheetId="3" hidden="1">'табл.4'!$C:$D</definedName>
    <definedName name="Z_8A956A1D_DA7C_41CC_A5EF_8716F2348DE0_.wvu.PrintArea" localSheetId="0" hidden="1">'табл 1'!$A$10:$B$35</definedName>
    <definedName name="Z_8A956A1D_DA7C_41CC_A5EF_8716F2348DE0_.wvu.PrintArea" localSheetId="12" hidden="1">'табл 13'!$A$8:$B$30</definedName>
    <definedName name="Z_8A956A1D_DA7C_41CC_A5EF_8716F2348DE0_.wvu.PrintArea" localSheetId="9" hidden="1">'табл. 10'!$A$1:$A$30</definedName>
    <definedName name="Z_8A956A1D_DA7C_41CC_A5EF_8716F2348DE0_.wvu.PrintArea" localSheetId="11" hidden="1">'табл. 12 '!$A$1:$B$32</definedName>
    <definedName name="Z_8A956A1D_DA7C_41CC_A5EF_8716F2348DE0_.wvu.PrintArea" localSheetId="13" hidden="1">'табл. 14'!$A$1:$B$32</definedName>
    <definedName name="Z_8A956A1D_DA7C_41CC_A5EF_8716F2348DE0_.wvu.PrintArea" localSheetId="14" hidden="1">'табл. 15'!$A$1:$B$25</definedName>
    <definedName name="Z_8A956A1D_DA7C_41CC_A5EF_8716F2348DE0_.wvu.PrintArea" localSheetId="15" hidden="1">'табл. 16'!$A$5:$A$31</definedName>
    <definedName name="Z_8A956A1D_DA7C_41CC_A5EF_8716F2348DE0_.wvu.PrintArea" localSheetId="16" hidden="1">'табл. 17'!$A$1:$D$34</definedName>
    <definedName name="Z_8A956A1D_DA7C_41CC_A5EF_8716F2348DE0_.wvu.PrintArea" localSheetId="17" hidden="1">'табл. 18'!$A$1:$D$74</definedName>
    <definedName name="Z_8A956A1D_DA7C_41CC_A5EF_8716F2348DE0_.wvu.PrintArea" localSheetId="18" hidden="1">'табл. 19'!#REF!</definedName>
    <definedName name="Z_8A956A1D_DA7C_41CC_A5EF_8716F2348DE0_.wvu.PrintArea" localSheetId="1" hidden="1">'табл. 2 '!$A$1:$B$33</definedName>
    <definedName name="Z_8A956A1D_DA7C_41CC_A5EF_8716F2348DE0_.wvu.PrintArea" localSheetId="19" hidden="1">'табл. 20'!#REF!</definedName>
    <definedName name="Z_8A956A1D_DA7C_41CC_A5EF_8716F2348DE0_.wvu.PrintArea" localSheetId="20" hidden="1">'табл. 21'!$A$1:$B$34</definedName>
    <definedName name="Z_8A956A1D_DA7C_41CC_A5EF_8716F2348DE0_.wvu.PrintArea" localSheetId="21" hidden="1">'табл. 22'!$A$1:$A$30</definedName>
    <definedName name="Z_8A956A1D_DA7C_41CC_A5EF_8716F2348DE0_.wvu.PrintArea" localSheetId="22" hidden="1">'табл. 23'!$A$1:$A$29</definedName>
    <definedName name="Z_8A956A1D_DA7C_41CC_A5EF_8716F2348DE0_.wvu.PrintArea" localSheetId="4" hidden="1">'табл. 5'!$A$1:$B$29</definedName>
    <definedName name="Z_8A956A1D_DA7C_41CC_A5EF_8716F2348DE0_.wvu.PrintArea" localSheetId="8" hidden="1">'табл. 9 '!$A$10:$D$35</definedName>
    <definedName name="Z_8A956A1D_DA7C_41CC_A5EF_8716F2348DE0_.wvu.PrintArea" localSheetId="3" hidden="1">'табл.4'!$A$1:$B$23</definedName>
    <definedName name="Z_8A956A1D_DA7C_41CC_A5EF_8716F2348DE0_.wvu.PrintTitles" localSheetId="17" hidden="1">'табл. 18'!$21:$21</definedName>
    <definedName name="Z_8A956A1D_DA7C_41CC_A5EF_8716F2348DE0_.wvu.PrintTitles" localSheetId="2" hidden="1">'табл. 3'!$14:$15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12" hidden="1">'табл 13'!#REF!,'табл 13'!#REF!,'табл 13'!$14:$14,'табл 13'!#REF!,'табл 13'!#REF!,'табл 13'!#REF!</definedName>
    <definedName name="Z_8A956A1D_DA7C_41CC_A5EF_8716F2348DE0_.wvu.Rows" localSheetId="9" hidden="1">'табл. 10'!#REF!,'табл. 10'!#REF!,'табл. 10'!$15:$15,'табл. 10'!#REF!,'табл. 10'!#REF!,'табл. 10'!#REF!</definedName>
    <definedName name="Z_8A956A1D_DA7C_41CC_A5EF_8716F2348DE0_.wvu.Rows" localSheetId="11" hidden="1">'табл. 12 '!#REF!,'табл. 12 '!#REF!,'табл. 12 '!$17:$17,'табл. 12 '!#REF!,'табл. 12 '!#REF!,'табл. 12 '!#REF!</definedName>
    <definedName name="Z_8A956A1D_DA7C_41CC_A5EF_8716F2348DE0_.wvu.Rows" localSheetId="13" hidden="1">'табл. 14'!#REF!,'табл. 14'!#REF!,'табл. 14'!$16:$16,'табл. 14'!#REF!,'табл. 14'!#REF!,'табл. 14'!#REF!</definedName>
    <definedName name="Z_8A956A1D_DA7C_41CC_A5EF_8716F2348DE0_.wvu.Rows" localSheetId="14" hidden="1">'табл. 15'!#REF!,'табл. 15'!#REF!,'табл. 15'!$9:$9,'табл. 15'!#REF!,'табл. 15'!#REF!,'табл. 15'!#REF!</definedName>
    <definedName name="Z_8A956A1D_DA7C_41CC_A5EF_8716F2348DE0_.wvu.Rows" localSheetId="15" hidden="1">'табл. 16'!#REF!,'табл. 16'!#REF!,'табл. 16'!$15:$15,'табл. 16'!#REF!,'табл. 16'!#REF!,'табл. 16'!#REF!</definedName>
    <definedName name="Z_8A956A1D_DA7C_41CC_A5EF_8716F2348DE0_.wvu.Rows" localSheetId="16" hidden="1">'табл. 17'!#REF!,'табл. 17'!#REF!,'табл. 17'!$17:$17,'табл. 17'!#REF!,'табл. 17'!#REF!,'табл. 17'!#REF!</definedName>
    <definedName name="Z_8A956A1D_DA7C_41CC_A5EF_8716F2348DE0_.wvu.Rows" localSheetId="18" hidden="1">'табл. 19'!#REF!,'табл. 19'!#REF!,'табл. 19'!#REF!,'табл. 19'!#REF!,'табл. 19'!#REF!,'табл. 19'!#REF!</definedName>
    <definedName name="Z_8A956A1D_DA7C_41CC_A5EF_8716F2348DE0_.wvu.Rows" localSheetId="1" hidden="1">'табл. 2 '!#REF!,'табл. 2 '!#REF!,'табл. 2 '!$17:$17,'табл. 2 '!#REF!,'табл. 2 '!#REF!,'табл. 2 '!#REF!</definedName>
    <definedName name="Z_8A956A1D_DA7C_41CC_A5EF_8716F2348DE0_.wvu.Rows" localSheetId="19" hidden="1">'табл. 20'!#REF!,'табл. 20'!#REF!,'табл. 20'!#REF!,'табл. 20'!#REF!,'табл. 20'!#REF!,'табл. 20'!#REF!</definedName>
    <definedName name="Z_8A956A1D_DA7C_41CC_A5EF_8716F2348DE0_.wvu.Rows" localSheetId="20" hidden="1">'табл. 21'!#REF!,'табл. 21'!#REF!,'табл. 21'!$18:$18,'табл. 21'!#REF!,'табл. 21'!#REF!,'табл. 21'!#REF!</definedName>
    <definedName name="Z_8A956A1D_DA7C_41CC_A5EF_8716F2348DE0_.wvu.Rows" localSheetId="21" hidden="1">'табл. 22'!#REF!,'табл. 22'!#REF!,'табл. 22'!$14:$14,'табл. 22'!#REF!,'табл. 22'!#REF!,'табл. 22'!#REF!</definedName>
    <definedName name="Z_8A956A1D_DA7C_41CC_A5EF_8716F2348DE0_.wvu.Rows" localSheetId="22" hidden="1">'табл. 23'!#REF!,'табл. 23'!#REF!,'табл. 23'!$14:$14,'табл. 23'!#REF!,'табл. 23'!#REF!,'табл. 23'!#REF!</definedName>
    <definedName name="Z_8A956A1D_DA7C_41CC_A5EF_8716F2348DE0_.wvu.Rows" localSheetId="4" hidden="1">'табл. 5'!#REF!,'табл. 5'!#REF!,'табл. 5'!$13:$13,'табл. 5'!#REF!,'табл. 5'!#REF!,'табл. 5'!#REF!</definedName>
    <definedName name="Z_8A956A1D_DA7C_41CC_A5EF_8716F2348DE0_.wvu.Rows" localSheetId="8" hidden="1">'табл. 9 '!#REF!,'табл. 9 '!#REF!,'табл. 9 '!#REF!,'табл. 9 '!#REF!,'табл. 9 '!#REF!,'табл. 9 '!#REF!</definedName>
    <definedName name="Z_AB58A742_7048_444B_8E4A_D2DA1CC2D935_.wvu.Cols" localSheetId="3" hidden="1">'табл.4'!$C:$D</definedName>
    <definedName name="Z_AB58A742_7048_444B_8E4A_D2DA1CC2D935_.wvu.PrintArea" localSheetId="17" hidden="1">'табл. 18'!$A$1:$D$74</definedName>
    <definedName name="Z_AB58A742_7048_444B_8E4A_D2DA1CC2D935_.wvu.PrintArea" localSheetId="3" hidden="1">'табл.4'!$A$1:$B$23</definedName>
    <definedName name="Z_AB58A742_7048_444B_8E4A_D2DA1CC2D935_.wvu.PrintTitles" localSheetId="17" hidden="1">'табл. 18'!$21:$22</definedName>
    <definedName name="Z_AB58A742_7048_444B_8E4A_D2DA1CC2D935_.wvu.PrintTitles" localSheetId="2" hidden="1">'табл. 3'!$14:$15</definedName>
    <definedName name="Z_B8860172_E7AC_47F0_9097_F957433B85F7_.wvu.Cols" localSheetId="0" hidden="1">'табл 1'!$C:$D</definedName>
    <definedName name="Z_B8860172_E7AC_47F0_9097_F957433B85F7_.wvu.Cols" localSheetId="12" hidden="1">'табл 13'!$C:$D</definedName>
    <definedName name="Z_B8860172_E7AC_47F0_9097_F957433B85F7_.wvu.Cols" localSheetId="9" hidden="1">'табл. 10'!$B:$C</definedName>
    <definedName name="Z_B8860172_E7AC_47F0_9097_F957433B85F7_.wvu.Cols" localSheetId="11" hidden="1">'табл. 12 '!$C:$E</definedName>
    <definedName name="Z_B8860172_E7AC_47F0_9097_F957433B85F7_.wvu.Cols" localSheetId="13" hidden="1">'табл. 14'!$C:$E</definedName>
    <definedName name="Z_B8860172_E7AC_47F0_9097_F957433B85F7_.wvu.Cols" localSheetId="14" hidden="1">'табл. 15'!$C:$E</definedName>
    <definedName name="Z_B8860172_E7AC_47F0_9097_F957433B85F7_.wvu.Cols" localSheetId="15" hidden="1">'табл. 16'!$B:$C</definedName>
    <definedName name="Z_B8860172_E7AC_47F0_9097_F957433B85F7_.wvu.Cols" localSheetId="16" hidden="1">'табл. 17'!$E:$G</definedName>
    <definedName name="Z_B8860172_E7AC_47F0_9097_F957433B85F7_.wvu.Cols" localSheetId="18" hidden="1">'табл. 19'!$C:$E</definedName>
    <definedName name="Z_B8860172_E7AC_47F0_9097_F957433B85F7_.wvu.Cols" localSheetId="1" hidden="1">'табл. 2 '!$C:$E</definedName>
    <definedName name="Z_B8860172_E7AC_47F0_9097_F957433B85F7_.wvu.Cols" localSheetId="19" hidden="1">'табл. 20'!$C:$E</definedName>
    <definedName name="Z_B8860172_E7AC_47F0_9097_F957433B85F7_.wvu.Cols" localSheetId="20" hidden="1">'табл. 21'!$C:$E</definedName>
    <definedName name="Z_B8860172_E7AC_47F0_9097_F957433B85F7_.wvu.Cols" localSheetId="21" hidden="1">'табл. 22'!$C:$C</definedName>
    <definedName name="Z_B8860172_E7AC_47F0_9097_F957433B85F7_.wvu.Cols" localSheetId="22" hidden="1">'табл. 23'!$B:$C</definedName>
    <definedName name="Z_B8860172_E7AC_47F0_9097_F957433B85F7_.wvu.Cols" localSheetId="4" hidden="1">'табл. 5'!$C:$D</definedName>
    <definedName name="Z_B8860172_E7AC_47F0_9097_F957433B85F7_.wvu.Cols" localSheetId="8" hidden="1">'табл. 9 '!$E:$G</definedName>
    <definedName name="Z_B8860172_E7AC_47F0_9097_F957433B85F7_.wvu.Cols" localSheetId="3" hidden="1">'табл.4'!$C:$D</definedName>
    <definedName name="Z_B8860172_E7AC_47F0_9097_F957433B85F7_.wvu.PrintArea" localSheetId="0" hidden="1">'табл 1'!$A$10:$B$35</definedName>
    <definedName name="Z_B8860172_E7AC_47F0_9097_F957433B85F7_.wvu.PrintArea" localSheetId="12" hidden="1">'табл 13'!$A$8:$B$30</definedName>
    <definedName name="Z_B8860172_E7AC_47F0_9097_F957433B85F7_.wvu.PrintArea" localSheetId="9" hidden="1">'табл. 10'!$A$1:$A$30</definedName>
    <definedName name="Z_B8860172_E7AC_47F0_9097_F957433B85F7_.wvu.PrintArea" localSheetId="11" hidden="1">'табл. 12 '!$A$1:$B$32</definedName>
    <definedName name="Z_B8860172_E7AC_47F0_9097_F957433B85F7_.wvu.PrintArea" localSheetId="13" hidden="1">'табл. 14'!$A$1:$B$32</definedName>
    <definedName name="Z_B8860172_E7AC_47F0_9097_F957433B85F7_.wvu.PrintArea" localSheetId="14" hidden="1">'табл. 15'!$A$1:$B$25</definedName>
    <definedName name="Z_B8860172_E7AC_47F0_9097_F957433B85F7_.wvu.PrintArea" localSheetId="15" hidden="1">'табл. 16'!$A$5:$A$31</definedName>
    <definedName name="Z_B8860172_E7AC_47F0_9097_F957433B85F7_.wvu.PrintArea" localSheetId="16" hidden="1">'табл. 17'!$A$1:$D$34</definedName>
    <definedName name="Z_B8860172_E7AC_47F0_9097_F957433B85F7_.wvu.PrintArea" localSheetId="18" hidden="1">'табл. 19'!#REF!</definedName>
    <definedName name="Z_B8860172_E7AC_47F0_9097_F957433B85F7_.wvu.PrintArea" localSheetId="1" hidden="1">'табл. 2 '!$A$1:$B$33</definedName>
    <definedName name="Z_B8860172_E7AC_47F0_9097_F957433B85F7_.wvu.PrintArea" localSheetId="19" hidden="1">'табл. 20'!#REF!</definedName>
    <definedName name="Z_B8860172_E7AC_47F0_9097_F957433B85F7_.wvu.PrintArea" localSheetId="20" hidden="1">'табл. 21'!$A$1:$B$34</definedName>
    <definedName name="Z_B8860172_E7AC_47F0_9097_F957433B85F7_.wvu.PrintArea" localSheetId="21" hidden="1">'табл. 22'!$A$1:$A$30</definedName>
    <definedName name="Z_B8860172_E7AC_47F0_9097_F957433B85F7_.wvu.PrintArea" localSheetId="22" hidden="1">'табл. 23'!$A$1:$A$29</definedName>
    <definedName name="Z_B8860172_E7AC_47F0_9097_F957433B85F7_.wvu.PrintArea" localSheetId="4" hidden="1">'табл. 5'!$A$1:$B$29</definedName>
    <definedName name="Z_B8860172_E7AC_47F0_9097_F957433B85F7_.wvu.PrintArea" localSheetId="8" hidden="1">'табл. 9 '!$A$10:$D$35</definedName>
    <definedName name="Z_B8860172_E7AC_47F0_9097_F957433B85F7_.wvu.PrintArea" localSheetId="3" hidden="1">'табл.4'!$A$1:$B$23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12" hidden="1">'табл 13'!#REF!,'табл 13'!#REF!,'табл 13'!$14:$14,'табл 13'!#REF!,'табл 13'!#REF!,'табл 13'!#REF!</definedName>
    <definedName name="Z_B8860172_E7AC_47F0_9097_F957433B85F7_.wvu.Rows" localSheetId="9" hidden="1">'табл. 10'!#REF!,'табл. 10'!#REF!,'табл. 10'!$15:$15,'табл. 10'!#REF!,'табл. 10'!#REF!,'табл. 10'!#REF!</definedName>
    <definedName name="Z_B8860172_E7AC_47F0_9097_F957433B85F7_.wvu.Rows" localSheetId="11" hidden="1">'табл. 12 '!#REF!,'табл. 12 '!#REF!,'табл. 12 '!$17:$17,'табл. 12 '!#REF!,'табл. 12 '!#REF!,'табл. 12 '!#REF!</definedName>
    <definedName name="Z_B8860172_E7AC_47F0_9097_F957433B85F7_.wvu.Rows" localSheetId="13" hidden="1">'табл. 14'!#REF!,'табл. 14'!#REF!,'табл. 14'!$16:$16,'табл. 14'!#REF!,'табл. 14'!#REF!,'табл. 14'!#REF!</definedName>
    <definedName name="Z_B8860172_E7AC_47F0_9097_F957433B85F7_.wvu.Rows" localSheetId="14" hidden="1">'табл. 15'!#REF!,'табл. 15'!#REF!,'табл. 15'!$9:$9,'табл. 15'!#REF!,'табл. 15'!#REF!,'табл. 15'!#REF!</definedName>
    <definedName name="Z_B8860172_E7AC_47F0_9097_F957433B85F7_.wvu.Rows" localSheetId="15" hidden="1">'табл. 16'!#REF!,'табл. 16'!#REF!,'табл. 16'!$15:$15,'табл. 16'!#REF!,'табл. 16'!#REF!,'табл. 16'!#REF!</definedName>
    <definedName name="Z_B8860172_E7AC_47F0_9097_F957433B85F7_.wvu.Rows" localSheetId="16" hidden="1">'табл. 17'!#REF!,'табл. 17'!#REF!,'табл. 17'!$17:$17,'табл. 17'!#REF!,'табл. 17'!#REF!,'табл. 17'!#REF!</definedName>
    <definedName name="Z_B8860172_E7AC_47F0_9097_F957433B85F7_.wvu.Rows" localSheetId="18" hidden="1">'табл. 19'!#REF!,'табл. 19'!#REF!,'табл. 19'!#REF!,'табл. 19'!#REF!,'табл. 19'!#REF!,'табл. 19'!#REF!</definedName>
    <definedName name="Z_B8860172_E7AC_47F0_9097_F957433B85F7_.wvu.Rows" localSheetId="1" hidden="1">'табл. 2 '!#REF!,'табл. 2 '!#REF!,'табл. 2 '!$17:$17,'табл. 2 '!#REF!,'табл. 2 '!#REF!,'табл. 2 '!#REF!</definedName>
    <definedName name="Z_B8860172_E7AC_47F0_9097_F957433B85F7_.wvu.Rows" localSheetId="19" hidden="1">'табл. 20'!#REF!,'табл. 20'!#REF!,'табл. 20'!#REF!,'табл. 20'!#REF!,'табл. 20'!#REF!,'табл. 20'!#REF!</definedName>
    <definedName name="Z_B8860172_E7AC_47F0_9097_F957433B85F7_.wvu.Rows" localSheetId="20" hidden="1">'табл. 21'!#REF!,'табл. 21'!#REF!,'табл. 21'!$18:$18,'табл. 21'!#REF!,'табл. 21'!#REF!,'табл. 21'!#REF!</definedName>
    <definedName name="Z_B8860172_E7AC_47F0_9097_F957433B85F7_.wvu.Rows" localSheetId="21" hidden="1">'табл. 22'!#REF!,'табл. 22'!#REF!,'табл. 22'!$14:$14,'табл. 22'!#REF!,'табл. 22'!#REF!,'табл. 22'!#REF!</definedName>
    <definedName name="Z_B8860172_E7AC_47F0_9097_F957433B85F7_.wvu.Rows" localSheetId="22" hidden="1">'табл. 23'!#REF!,'табл. 23'!#REF!,'табл. 23'!$14:$14,'табл. 23'!#REF!,'табл. 23'!#REF!,'табл. 23'!#REF!</definedName>
    <definedName name="Z_B8860172_E7AC_47F0_9097_F957433B85F7_.wvu.Rows" localSheetId="4" hidden="1">'табл. 5'!#REF!,'табл. 5'!#REF!,'табл. 5'!$13:$13,'табл. 5'!#REF!,'табл. 5'!#REF!,'табл. 5'!#REF!</definedName>
    <definedName name="Z_B8860172_E7AC_47F0_9097_F957433B85F7_.wvu.Rows" localSheetId="8" hidden="1">'табл. 9 '!#REF!,'табл. 9 '!#REF!,'табл. 9 '!#REF!,'табл. 9 '!#REF!,'табл. 9 '!#REF!,'табл. 9 '!#REF!</definedName>
    <definedName name="Z_B8860172_E7AC_47F0_9097_F957433B85F7_.wvu.Rows" localSheetId="3" hidden="1">'табл.4'!#REF!,'табл.4'!#REF!,'табл.4'!#REF!,'табл.4'!#REF!,'табл.4'!#REF!,'табл.4'!#REF!</definedName>
    <definedName name="Z_C8506E7E_F259_4EB9_BD79_24DC27E4D4D6_.wvu.Cols" localSheetId="0" hidden="1">'табл 1'!$C:$D</definedName>
    <definedName name="Z_C8506E7E_F259_4EB9_BD79_24DC27E4D4D6_.wvu.Cols" localSheetId="12" hidden="1">'табл 13'!$C:$D</definedName>
    <definedName name="Z_C8506E7E_F259_4EB9_BD79_24DC27E4D4D6_.wvu.Cols" localSheetId="9" hidden="1">'табл. 10'!$B:$C</definedName>
    <definedName name="Z_C8506E7E_F259_4EB9_BD79_24DC27E4D4D6_.wvu.Cols" localSheetId="11" hidden="1">'табл. 12 '!$C:$E</definedName>
    <definedName name="Z_C8506E7E_F259_4EB9_BD79_24DC27E4D4D6_.wvu.Cols" localSheetId="13" hidden="1">'табл. 14'!$C:$E</definedName>
    <definedName name="Z_C8506E7E_F259_4EB9_BD79_24DC27E4D4D6_.wvu.Cols" localSheetId="14" hidden="1">'табл. 15'!$C:$E</definedName>
    <definedName name="Z_C8506E7E_F259_4EB9_BD79_24DC27E4D4D6_.wvu.Cols" localSheetId="15" hidden="1">'табл. 16'!$B:$C</definedName>
    <definedName name="Z_C8506E7E_F259_4EB9_BD79_24DC27E4D4D6_.wvu.Cols" localSheetId="16" hidden="1">'табл. 17'!$E:$G</definedName>
    <definedName name="Z_C8506E7E_F259_4EB9_BD79_24DC27E4D4D6_.wvu.Cols" localSheetId="18" hidden="1">'табл. 19'!$C:$E</definedName>
    <definedName name="Z_C8506E7E_F259_4EB9_BD79_24DC27E4D4D6_.wvu.Cols" localSheetId="1" hidden="1">'табл. 2 '!$C:$E</definedName>
    <definedName name="Z_C8506E7E_F259_4EB9_BD79_24DC27E4D4D6_.wvu.Cols" localSheetId="19" hidden="1">'табл. 20'!$C:$E</definedName>
    <definedName name="Z_C8506E7E_F259_4EB9_BD79_24DC27E4D4D6_.wvu.Cols" localSheetId="20" hidden="1">'табл. 21'!$C:$E</definedName>
    <definedName name="Z_C8506E7E_F259_4EB9_BD79_24DC27E4D4D6_.wvu.Cols" localSheetId="21" hidden="1">'табл. 22'!$C:$C</definedName>
    <definedName name="Z_C8506E7E_F259_4EB9_BD79_24DC27E4D4D6_.wvu.Cols" localSheetId="22" hidden="1">'табл. 23'!$B:$C</definedName>
    <definedName name="Z_C8506E7E_F259_4EB9_BD79_24DC27E4D4D6_.wvu.Cols" localSheetId="4" hidden="1">'табл. 5'!$C:$D</definedName>
    <definedName name="Z_C8506E7E_F259_4EB9_BD79_24DC27E4D4D6_.wvu.Cols" localSheetId="8" hidden="1">'табл. 9 '!$E:$G</definedName>
    <definedName name="Z_C8506E7E_F259_4EB9_BD79_24DC27E4D4D6_.wvu.Cols" localSheetId="3" hidden="1">'табл.4'!$C:$D</definedName>
    <definedName name="Z_C8506E7E_F259_4EB9_BD79_24DC27E4D4D6_.wvu.PrintArea" localSheetId="0" hidden="1">'табл 1'!$A$10:$B$35</definedName>
    <definedName name="Z_C8506E7E_F259_4EB9_BD79_24DC27E4D4D6_.wvu.PrintArea" localSheetId="12" hidden="1">'табл 13'!$A$8:$B$30</definedName>
    <definedName name="Z_C8506E7E_F259_4EB9_BD79_24DC27E4D4D6_.wvu.PrintArea" localSheetId="9" hidden="1">'табл. 10'!$A$1:$A$30</definedName>
    <definedName name="Z_C8506E7E_F259_4EB9_BD79_24DC27E4D4D6_.wvu.PrintArea" localSheetId="11" hidden="1">'табл. 12 '!$A$1:$B$32</definedName>
    <definedName name="Z_C8506E7E_F259_4EB9_BD79_24DC27E4D4D6_.wvu.PrintArea" localSheetId="13" hidden="1">'табл. 14'!$A$1:$B$32</definedName>
    <definedName name="Z_C8506E7E_F259_4EB9_BD79_24DC27E4D4D6_.wvu.PrintArea" localSheetId="14" hidden="1">'табл. 15'!$A$1:$B$25</definedName>
    <definedName name="Z_C8506E7E_F259_4EB9_BD79_24DC27E4D4D6_.wvu.PrintArea" localSheetId="15" hidden="1">'табл. 16'!$A$5:$A$31</definedName>
    <definedName name="Z_C8506E7E_F259_4EB9_BD79_24DC27E4D4D6_.wvu.PrintArea" localSheetId="16" hidden="1">'табл. 17'!$A$1:$D$34</definedName>
    <definedName name="Z_C8506E7E_F259_4EB9_BD79_24DC27E4D4D6_.wvu.PrintArea" localSheetId="18" hidden="1">'табл. 19'!#REF!</definedName>
    <definedName name="Z_C8506E7E_F259_4EB9_BD79_24DC27E4D4D6_.wvu.PrintArea" localSheetId="1" hidden="1">'табл. 2 '!$A$1:$B$33</definedName>
    <definedName name="Z_C8506E7E_F259_4EB9_BD79_24DC27E4D4D6_.wvu.PrintArea" localSheetId="19" hidden="1">'табл. 20'!#REF!</definedName>
    <definedName name="Z_C8506E7E_F259_4EB9_BD79_24DC27E4D4D6_.wvu.PrintArea" localSheetId="20" hidden="1">'табл. 21'!$A$1:$B$34</definedName>
    <definedName name="Z_C8506E7E_F259_4EB9_BD79_24DC27E4D4D6_.wvu.PrintArea" localSheetId="21" hidden="1">'табл. 22'!$A$1:$A$30</definedName>
    <definedName name="Z_C8506E7E_F259_4EB9_BD79_24DC27E4D4D6_.wvu.PrintArea" localSheetId="22" hidden="1">'табл. 23'!$A$1:$A$29</definedName>
    <definedName name="Z_C8506E7E_F259_4EB9_BD79_24DC27E4D4D6_.wvu.PrintArea" localSheetId="4" hidden="1">'табл. 5'!$A$1:$B$29</definedName>
    <definedName name="Z_C8506E7E_F259_4EB9_BD79_24DC27E4D4D6_.wvu.PrintArea" localSheetId="8" hidden="1">'табл. 9 '!$A$10:$D$35</definedName>
    <definedName name="Z_C8506E7E_F259_4EB9_BD79_24DC27E4D4D6_.wvu.PrintArea" localSheetId="3" hidden="1">'табл.4'!$A$1:$B$23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12" hidden="1">'табл 13'!#REF!,'табл 13'!#REF!,'табл 13'!$14:$14,'табл 13'!#REF!,'табл 13'!#REF!,'табл 13'!#REF!</definedName>
    <definedName name="Z_C8506E7E_F259_4EB9_BD79_24DC27E4D4D6_.wvu.Rows" localSheetId="9" hidden="1">'табл. 10'!#REF!,'табл. 10'!#REF!,'табл. 10'!$15:$15,'табл. 10'!#REF!,'табл. 10'!#REF!,'табл. 10'!#REF!</definedName>
    <definedName name="Z_C8506E7E_F259_4EB9_BD79_24DC27E4D4D6_.wvu.Rows" localSheetId="11" hidden="1">'табл. 12 '!#REF!,'табл. 12 '!#REF!,'табл. 12 '!$17:$17,'табл. 12 '!#REF!,'табл. 12 '!#REF!,'табл. 12 '!#REF!</definedName>
    <definedName name="Z_C8506E7E_F259_4EB9_BD79_24DC27E4D4D6_.wvu.Rows" localSheetId="13" hidden="1">'табл. 14'!#REF!,'табл. 14'!#REF!,'табл. 14'!$16:$16,'табл. 14'!#REF!,'табл. 14'!#REF!,'табл. 14'!#REF!</definedName>
    <definedName name="Z_C8506E7E_F259_4EB9_BD79_24DC27E4D4D6_.wvu.Rows" localSheetId="14" hidden="1">'табл. 15'!#REF!,'табл. 15'!#REF!,'табл. 15'!$9:$9,'табл. 15'!#REF!,'табл. 15'!#REF!,'табл. 15'!#REF!</definedName>
    <definedName name="Z_C8506E7E_F259_4EB9_BD79_24DC27E4D4D6_.wvu.Rows" localSheetId="15" hidden="1">'табл. 16'!#REF!,'табл. 16'!#REF!,'табл. 16'!$15:$15,'табл. 16'!#REF!,'табл. 16'!#REF!,'табл. 16'!#REF!</definedName>
    <definedName name="Z_C8506E7E_F259_4EB9_BD79_24DC27E4D4D6_.wvu.Rows" localSheetId="16" hidden="1">'табл. 17'!#REF!,'табл. 17'!#REF!,'табл. 17'!$17:$17,'табл. 17'!#REF!,'табл. 17'!#REF!,'табл. 17'!#REF!</definedName>
    <definedName name="Z_C8506E7E_F259_4EB9_BD79_24DC27E4D4D6_.wvu.Rows" localSheetId="18" hidden="1">'табл. 19'!#REF!,'табл. 19'!#REF!,'табл. 19'!#REF!,'табл. 19'!#REF!,'табл. 19'!#REF!,'табл. 19'!#REF!</definedName>
    <definedName name="Z_C8506E7E_F259_4EB9_BD79_24DC27E4D4D6_.wvu.Rows" localSheetId="1" hidden="1">'табл. 2 '!#REF!,'табл. 2 '!#REF!,'табл. 2 '!$17:$17,'табл. 2 '!#REF!,'табл. 2 '!#REF!,'табл. 2 '!#REF!</definedName>
    <definedName name="Z_C8506E7E_F259_4EB9_BD79_24DC27E4D4D6_.wvu.Rows" localSheetId="19" hidden="1">'табл. 20'!#REF!,'табл. 20'!#REF!,'табл. 20'!#REF!,'табл. 20'!#REF!,'табл. 20'!#REF!,'табл. 20'!#REF!</definedName>
    <definedName name="Z_C8506E7E_F259_4EB9_BD79_24DC27E4D4D6_.wvu.Rows" localSheetId="20" hidden="1">'табл. 21'!#REF!,'табл. 21'!#REF!,'табл. 21'!$18:$18,'табл. 21'!#REF!,'табл. 21'!#REF!,'табл. 21'!#REF!</definedName>
    <definedName name="Z_C8506E7E_F259_4EB9_BD79_24DC27E4D4D6_.wvu.Rows" localSheetId="21" hidden="1">'табл. 22'!#REF!,'табл. 22'!#REF!,'табл. 22'!$14:$14,'табл. 22'!#REF!,'табл. 22'!#REF!,'табл. 22'!#REF!</definedName>
    <definedName name="Z_C8506E7E_F259_4EB9_BD79_24DC27E4D4D6_.wvu.Rows" localSheetId="22" hidden="1">'табл. 23'!#REF!,'табл. 23'!#REF!,'табл. 23'!$14:$14,'табл. 23'!#REF!,'табл. 23'!#REF!,'табл. 23'!#REF!</definedName>
    <definedName name="Z_C8506E7E_F259_4EB9_BD79_24DC27E4D4D6_.wvu.Rows" localSheetId="4" hidden="1">'табл. 5'!#REF!,'табл. 5'!#REF!,'табл. 5'!$13:$13,'табл. 5'!#REF!,'табл. 5'!#REF!,'табл. 5'!#REF!</definedName>
    <definedName name="Z_C8506E7E_F259_4EB9_BD79_24DC27E4D4D6_.wvu.Rows" localSheetId="8" hidden="1">'табл. 9 '!#REF!,'табл. 9 '!#REF!,'табл. 9 '!#REF!,'табл. 9 '!#REF!,'табл. 9 '!#REF!,'табл. 9 '!#REF!</definedName>
    <definedName name="Z_C8506E7E_F259_4EB9_BD79_24DC27E4D4D6_.wvu.Rows" localSheetId="3" hidden="1">'табл.4'!#REF!,'табл.4'!#REF!,'табл.4'!#REF!,'табл.4'!#REF!,'табл.4'!#REF!,'табл.4'!#REF!</definedName>
    <definedName name="Z_E0204226_5038_49AF_948F_DAAEA77392FD_.wvu.Cols" localSheetId="0" hidden="1">'табл 1'!$C:$D</definedName>
    <definedName name="Z_E0204226_5038_49AF_948F_DAAEA77392FD_.wvu.Cols" localSheetId="12" hidden="1">'табл 13'!$C:$D</definedName>
    <definedName name="Z_E0204226_5038_49AF_948F_DAAEA77392FD_.wvu.Cols" localSheetId="9" hidden="1">'табл. 10'!$B:$C</definedName>
    <definedName name="Z_E0204226_5038_49AF_948F_DAAEA77392FD_.wvu.Cols" localSheetId="11" hidden="1">'табл. 12 '!$C:$E</definedName>
    <definedName name="Z_E0204226_5038_49AF_948F_DAAEA77392FD_.wvu.Cols" localSheetId="13" hidden="1">'табл. 14'!$C:$E</definedName>
    <definedName name="Z_E0204226_5038_49AF_948F_DAAEA77392FD_.wvu.Cols" localSheetId="14" hidden="1">'табл. 15'!$C:$E</definedName>
    <definedName name="Z_E0204226_5038_49AF_948F_DAAEA77392FD_.wvu.Cols" localSheetId="15" hidden="1">'табл. 16'!$B:$C</definedName>
    <definedName name="Z_E0204226_5038_49AF_948F_DAAEA77392FD_.wvu.Cols" localSheetId="16" hidden="1">'табл. 17'!$E:$G</definedName>
    <definedName name="Z_E0204226_5038_49AF_948F_DAAEA77392FD_.wvu.Cols" localSheetId="18" hidden="1">'табл. 19'!$C:$E</definedName>
    <definedName name="Z_E0204226_5038_49AF_948F_DAAEA77392FD_.wvu.Cols" localSheetId="1" hidden="1">'табл. 2 '!$C:$E</definedName>
    <definedName name="Z_E0204226_5038_49AF_948F_DAAEA77392FD_.wvu.Cols" localSheetId="19" hidden="1">'табл. 20'!$C:$E</definedName>
    <definedName name="Z_E0204226_5038_49AF_948F_DAAEA77392FD_.wvu.Cols" localSheetId="20" hidden="1">'табл. 21'!$C:$E</definedName>
    <definedName name="Z_E0204226_5038_49AF_948F_DAAEA77392FD_.wvu.Cols" localSheetId="21" hidden="1">'табл. 22'!$C:$C</definedName>
    <definedName name="Z_E0204226_5038_49AF_948F_DAAEA77392FD_.wvu.Cols" localSheetId="22" hidden="1">'табл. 23'!$B:$C</definedName>
    <definedName name="Z_E0204226_5038_49AF_948F_DAAEA77392FD_.wvu.Cols" localSheetId="4" hidden="1">'табл. 5'!$C:$D</definedName>
    <definedName name="Z_E0204226_5038_49AF_948F_DAAEA77392FD_.wvu.Cols" localSheetId="8" hidden="1">'табл. 9 '!$E:$G</definedName>
    <definedName name="Z_E0204226_5038_49AF_948F_DAAEA77392FD_.wvu.Cols" localSheetId="3" hidden="1">'табл.4'!$C:$D</definedName>
    <definedName name="Z_E0204226_5038_49AF_948F_DAAEA77392FD_.wvu.PrintArea" localSheetId="0" hidden="1">'табл 1'!$A$10:$B$35</definedName>
    <definedName name="Z_E0204226_5038_49AF_948F_DAAEA77392FD_.wvu.PrintArea" localSheetId="12" hidden="1">'табл 13'!$A$8:$B$30</definedName>
    <definedName name="Z_E0204226_5038_49AF_948F_DAAEA77392FD_.wvu.PrintArea" localSheetId="9" hidden="1">'табл. 10'!$A$1:$A$30</definedName>
    <definedName name="Z_E0204226_5038_49AF_948F_DAAEA77392FD_.wvu.PrintArea" localSheetId="11" hidden="1">'табл. 12 '!$A$1:$B$32</definedName>
    <definedName name="Z_E0204226_5038_49AF_948F_DAAEA77392FD_.wvu.PrintArea" localSheetId="13" hidden="1">'табл. 14'!$A$1:$B$32</definedName>
    <definedName name="Z_E0204226_5038_49AF_948F_DAAEA77392FD_.wvu.PrintArea" localSheetId="14" hidden="1">'табл. 15'!$A$1:$B$25</definedName>
    <definedName name="Z_E0204226_5038_49AF_948F_DAAEA77392FD_.wvu.PrintArea" localSheetId="15" hidden="1">'табл. 16'!$A$5:$A$31</definedName>
    <definedName name="Z_E0204226_5038_49AF_948F_DAAEA77392FD_.wvu.PrintArea" localSheetId="16" hidden="1">'табл. 17'!$A$1:$D$34</definedName>
    <definedName name="Z_E0204226_5038_49AF_948F_DAAEA77392FD_.wvu.PrintArea" localSheetId="17" hidden="1">'табл. 18'!$A$1:$D$74</definedName>
    <definedName name="Z_E0204226_5038_49AF_948F_DAAEA77392FD_.wvu.PrintArea" localSheetId="18" hidden="1">'табл. 19'!#REF!</definedName>
    <definedName name="Z_E0204226_5038_49AF_948F_DAAEA77392FD_.wvu.PrintArea" localSheetId="1" hidden="1">'табл. 2 '!$A$1:$B$33</definedName>
    <definedName name="Z_E0204226_5038_49AF_948F_DAAEA77392FD_.wvu.PrintArea" localSheetId="19" hidden="1">'табл. 20'!#REF!</definedName>
    <definedName name="Z_E0204226_5038_49AF_948F_DAAEA77392FD_.wvu.PrintArea" localSheetId="20" hidden="1">'табл. 21'!$A$1:$B$34</definedName>
    <definedName name="Z_E0204226_5038_49AF_948F_DAAEA77392FD_.wvu.PrintArea" localSheetId="21" hidden="1">'табл. 22'!$A$1:$A$30</definedName>
    <definedName name="Z_E0204226_5038_49AF_948F_DAAEA77392FD_.wvu.PrintArea" localSheetId="22" hidden="1">'табл. 23'!$A$1:$A$29</definedName>
    <definedName name="Z_E0204226_5038_49AF_948F_DAAEA77392FD_.wvu.PrintArea" localSheetId="4" hidden="1">'табл. 5'!$A$1:$B$29</definedName>
    <definedName name="Z_E0204226_5038_49AF_948F_DAAEA77392FD_.wvu.PrintArea" localSheetId="8" hidden="1">'табл. 9 '!$A$10:$D$35</definedName>
    <definedName name="Z_E0204226_5038_49AF_948F_DAAEA77392FD_.wvu.PrintArea" localSheetId="3" hidden="1">'табл.4'!$A$1:$B$23</definedName>
    <definedName name="Z_E0204226_5038_49AF_948F_DAAEA77392FD_.wvu.PrintTitles" localSheetId="17" hidden="1">'табл. 18'!$21:$22</definedName>
    <definedName name="Z_E0204226_5038_49AF_948F_DAAEA77392FD_.wvu.PrintTitles" localSheetId="2" hidden="1">'табл. 3'!$14:$15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12" hidden="1">'табл 13'!#REF!,'табл 13'!#REF!,'табл 13'!$14:$14,'табл 13'!#REF!,'табл 13'!#REF!,'табл 13'!#REF!</definedName>
    <definedName name="Z_E0204226_5038_49AF_948F_DAAEA77392FD_.wvu.Rows" localSheetId="9" hidden="1">'табл. 10'!#REF!,'табл. 10'!#REF!,'табл. 10'!$15:$15,'табл. 10'!#REF!,'табл. 10'!#REF!,'табл. 10'!#REF!</definedName>
    <definedName name="Z_E0204226_5038_49AF_948F_DAAEA77392FD_.wvu.Rows" localSheetId="11" hidden="1">'табл. 12 '!#REF!,'табл. 12 '!#REF!,'табл. 12 '!$17:$17,'табл. 12 '!#REF!,'табл. 12 '!#REF!,'табл. 12 '!#REF!</definedName>
    <definedName name="Z_E0204226_5038_49AF_948F_DAAEA77392FD_.wvu.Rows" localSheetId="13" hidden="1">'табл. 14'!#REF!,'табл. 14'!#REF!,'табл. 14'!$16:$16,'табл. 14'!#REF!,'табл. 14'!#REF!,'табл. 14'!#REF!</definedName>
    <definedName name="Z_E0204226_5038_49AF_948F_DAAEA77392FD_.wvu.Rows" localSheetId="14" hidden="1">'табл. 15'!#REF!,'табл. 15'!#REF!,'табл. 15'!$9:$9,'табл. 15'!#REF!,'табл. 15'!#REF!,'табл. 15'!#REF!</definedName>
    <definedName name="Z_E0204226_5038_49AF_948F_DAAEA77392FD_.wvu.Rows" localSheetId="15" hidden="1">'табл. 16'!#REF!,'табл. 16'!#REF!,'табл. 16'!$15:$15,'табл. 16'!#REF!,'табл. 16'!#REF!,'табл. 16'!#REF!</definedName>
    <definedName name="Z_E0204226_5038_49AF_948F_DAAEA77392FD_.wvu.Rows" localSheetId="16" hidden="1">'табл. 17'!#REF!,'табл. 17'!#REF!,'табл. 17'!$17:$17,'табл. 17'!#REF!,'табл. 17'!#REF!,'табл. 17'!#REF!</definedName>
    <definedName name="Z_E0204226_5038_49AF_948F_DAAEA77392FD_.wvu.Rows" localSheetId="18" hidden="1">'табл. 19'!#REF!,'табл. 19'!#REF!,'табл. 19'!#REF!,'табл. 19'!#REF!,'табл. 19'!#REF!,'табл. 19'!#REF!</definedName>
    <definedName name="Z_E0204226_5038_49AF_948F_DAAEA77392FD_.wvu.Rows" localSheetId="1" hidden="1">'табл. 2 '!#REF!,'табл. 2 '!#REF!,'табл. 2 '!$17:$17,'табл. 2 '!#REF!,'табл. 2 '!#REF!,'табл. 2 '!#REF!</definedName>
    <definedName name="Z_E0204226_5038_49AF_948F_DAAEA77392FD_.wvu.Rows" localSheetId="19" hidden="1">'табл. 20'!#REF!,'табл. 20'!#REF!,'табл. 20'!#REF!,'табл. 20'!#REF!,'табл. 20'!#REF!,'табл. 20'!#REF!</definedName>
    <definedName name="Z_E0204226_5038_49AF_948F_DAAEA77392FD_.wvu.Rows" localSheetId="20" hidden="1">'табл. 21'!#REF!,'табл. 21'!#REF!,'табл. 21'!$18:$18,'табл. 21'!#REF!,'табл. 21'!#REF!,'табл. 21'!#REF!</definedName>
    <definedName name="Z_E0204226_5038_49AF_948F_DAAEA77392FD_.wvu.Rows" localSheetId="21" hidden="1">'табл. 22'!#REF!,'табл. 22'!#REF!,'табл. 22'!$14:$14,'табл. 22'!#REF!,'табл. 22'!#REF!,'табл. 22'!#REF!</definedName>
    <definedName name="Z_E0204226_5038_49AF_948F_DAAEA77392FD_.wvu.Rows" localSheetId="22" hidden="1">'табл. 23'!#REF!,'табл. 23'!#REF!,'табл. 23'!$14:$14,'табл. 23'!#REF!,'табл. 23'!#REF!,'табл. 23'!#REF!</definedName>
    <definedName name="Z_E0204226_5038_49AF_948F_DAAEA77392FD_.wvu.Rows" localSheetId="4" hidden="1">'табл. 5'!#REF!,'табл. 5'!#REF!,'табл. 5'!$13:$13,'табл. 5'!#REF!,'табл. 5'!#REF!,'табл. 5'!#REF!</definedName>
    <definedName name="Z_E0204226_5038_49AF_948F_DAAEA77392FD_.wvu.Rows" localSheetId="8" hidden="1">'табл. 9 '!#REF!,'табл. 9 '!#REF!,'табл. 9 '!#REF!,'табл. 9 '!#REF!,'табл. 9 '!#REF!,'табл. 9 '!#REF!</definedName>
    <definedName name="Z_E7448637_9F0C_4632_88F1_91BA32E2C8B2_.wvu.PrintArea" localSheetId="17" hidden="1">'табл. 18'!$A$1:$D$74</definedName>
    <definedName name="Z_E7448637_9F0C_4632_88F1_91BA32E2C8B2_.wvu.PrintArea" localSheetId="3" hidden="1">'табл.4'!$A$1:$B$23</definedName>
    <definedName name="Z_E7448637_9F0C_4632_88F1_91BA32E2C8B2_.wvu.PrintTitles" localSheetId="17" hidden="1">'табл. 18'!$21:$21</definedName>
    <definedName name="Z_E7448637_9F0C_4632_88F1_91BA32E2C8B2_.wvu.PrintTitles" localSheetId="2" hidden="1">'табл. 3'!$14:$15</definedName>
    <definedName name="Z_F47FC9E6_BFF1_4B03_A722_40340206359D_.wvu.Cols" localSheetId="3" hidden="1">'табл.4'!$C:$D</definedName>
    <definedName name="Z_F47FC9E6_BFF1_4B03_A722_40340206359D_.wvu.PrintArea" localSheetId="17" hidden="1">'табл. 18'!$A$1:$D$74</definedName>
    <definedName name="Z_F47FC9E6_BFF1_4B03_A722_40340206359D_.wvu.PrintArea" localSheetId="3" hidden="1">'табл.4'!$A$1:$B$23</definedName>
    <definedName name="Z_F47FC9E6_BFF1_4B03_A722_40340206359D_.wvu.PrintTitles" localSheetId="17" hidden="1">'табл. 18'!$21:$22</definedName>
    <definedName name="Z_F47FC9E6_BFF1_4B03_A722_40340206359D_.wvu.PrintTitles" localSheetId="2" hidden="1">'табл. 3'!$14:$15</definedName>
    <definedName name="_xlnm.Print_Titles" localSheetId="10">'табл. 11'!$13:$14</definedName>
    <definedName name="_xlnm.Print_Titles" localSheetId="11">'табл. 12 '!$20:$20</definedName>
    <definedName name="_xlnm.Print_Titles" localSheetId="17">'табл. 18'!$21:$22</definedName>
    <definedName name="_xlnm.Print_Titles" localSheetId="24">'табл. 25'!$19:$20</definedName>
    <definedName name="_xlnm.Print_Titles" localSheetId="28">'табл. 29'!$17:$17</definedName>
    <definedName name="_xlnm.Print_Titles" localSheetId="2">'табл. 3'!$20:$20</definedName>
    <definedName name="_xlnm.Print_Titles" localSheetId="29">'табл. 30'!$17:$17</definedName>
    <definedName name="_xlnm.Print_Titles" localSheetId="30">'табл. 31'!$17:$17</definedName>
    <definedName name="_xlnm.Print_Titles" localSheetId="6">'табл. 7'!$21:$21</definedName>
    <definedName name="_xlnm.Print_Area" localSheetId="0">'табл 1'!$A$1:$B$34</definedName>
    <definedName name="_xlnm.Print_Area" localSheetId="12">'табл 13'!$A$1:$B$29</definedName>
    <definedName name="_xlnm.Print_Area" localSheetId="9">'табл. 10'!$A$1:$E$21</definedName>
    <definedName name="_xlnm.Print_Area" localSheetId="10">'табл. 11'!$A$1:$D$32</definedName>
    <definedName name="_xlnm.Print_Area" localSheetId="11">'табл. 12 '!$A:$C</definedName>
    <definedName name="_xlnm.Print_Area" localSheetId="13">'табл. 14'!$A$1:$D$22</definedName>
    <definedName name="_xlnm.Print_Area" localSheetId="14">'табл. 15'!$A$1:$E$33</definedName>
    <definedName name="_xlnm.Print_Area" localSheetId="15">'табл. 16'!$A$1:$D$32</definedName>
    <definedName name="_xlnm.Print_Area" localSheetId="16">'табл. 17'!$A$1:$E$24</definedName>
    <definedName name="_xlnm.Print_Area" localSheetId="17">'табл. 18'!$A$1:$D$74</definedName>
    <definedName name="_xlnm.Print_Area" localSheetId="18">'табл. 19'!$A$1:$D$22</definedName>
    <definedName name="_xlnm.Print_Area" localSheetId="1">'табл. 2 '!$A$1:$B$27</definedName>
    <definedName name="_xlnm.Print_Area" localSheetId="19">'табл. 20'!$A$1:$D$21</definedName>
    <definedName name="_xlnm.Print_Area" localSheetId="20">'табл. 21'!$A$1:$D$21</definedName>
    <definedName name="_xlnm.Print_Area" localSheetId="21">'табл. 22'!$A$1:$C$23</definedName>
    <definedName name="_xlnm.Print_Area" localSheetId="22">'табл. 23'!$A$1:$E$22</definedName>
    <definedName name="_xlnm.Print_Area" localSheetId="23">'табл. 24'!$A$1:$E$21</definedName>
    <definedName name="_xlnm.Print_Area" localSheetId="25">'табл. 26'!$A$1:$D$22</definedName>
    <definedName name="_xlnm.Print_Area" localSheetId="26">'табл. 27'!$A$1:$D$23</definedName>
    <definedName name="_xlnm.Print_Area" localSheetId="27">'табл. 28'!$A$1:$D$22</definedName>
    <definedName name="_xlnm.Print_Area" localSheetId="28">'табл. 29'!$A$1:$D$36</definedName>
    <definedName name="_xlnm.Print_Area" localSheetId="29">'табл. 30'!$A$1:$D$34</definedName>
    <definedName name="_xlnm.Print_Area" localSheetId="30">'табл. 31'!$A$1:$D$36</definedName>
    <definedName name="_xlnm.Print_Area" localSheetId="31">'табл. 32'!$A$1:$D$20</definedName>
    <definedName name="_xlnm.Print_Area" localSheetId="32">'табл. 33'!$A$1:$D$22</definedName>
    <definedName name="_xlnm.Print_Area" localSheetId="33">'табл. 34'!$A$1:$C$20</definedName>
    <definedName name="_xlnm.Print_Area" localSheetId="34">'табл. 35'!$A$1:$D$19</definedName>
    <definedName name="_xlnm.Print_Area" localSheetId="35">'табл. 36'!$A$1:$C$26</definedName>
    <definedName name="_xlnm.Print_Area" localSheetId="4">'табл. 5'!$A$1:$D$24</definedName>
    <definedName name="_xlnm.Print_Area" localSheetId="5">'табл. 6'!$A$1:$D$31</definedName>
    <definedName name="_xlnm.Print_Area" localSheetId="7">'табл. 8'!$A$1:$G$16</definedName>
    <definedName name="_xlnm.Print_Area" localSheetId="8">'табл. 9 '!$A$1:$D$23</definedName>
    <definedName name="_xlnm.Print_Area" localSheetId="3">'табл.4'!$A$1:$B$23</definedName>
  </definedNames>
  <calcPr fullCalcOnLoad="1" fullPrecision="0"/>
</workbook>
</file>

<file path=xl/sharedStrings.xml><?xml version="1.0" encoding="utf-8"?>
<sst xmlns="http://schemas.openxmlformats.org/spreadsheetml/2006/main" count="887" uniqueCount="335">
  <si>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</si>
  <si>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</si>
  <si>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</si>
  <si>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</si>
  <si>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</si>
  <si>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</si>
  <si>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</si>
  <si>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</si>
  <si>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</si>
  <si>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</si>
  <si>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</si>
  <si>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</si>
  <si>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</si>
  <si>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</si>
  <si>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</si>
  <si>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</si>
  <si>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</si>
  <si>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</si>
  <si>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</si>
  <si>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</si>
  <si>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</si>
  <si>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</si>
  <si>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</si>
  <si>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Город Йошкар-Ола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</si>
  <si>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</si>
  <si>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</si>
  <si>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>Наименование муниципального района</t>
  </si>
  <si>
    <t>Оршанский</t>
  </si>
  <si>
    <t>Сернурский</t>
  </si>
  <si>
    <t xml:space="preserve">Наименование муниципального образования </t>
  </si>
  <si>
    <t>Горномарийский муниципальный район</t>
  </si>
  <si>
    <t>Сернурский муниципальный район</t>
  </si>
  <si>
    <t>Городское поселение Звенигово</t>
  </si>
  <si>
    <t>Городское поселение Килемары</t>
  </si>
  <si>
    <t>Городское поселение Красногорский</t>
  </si>
  <si>
    <t>Городское поселение Куженер</t>
  </si>
  <si>
    <t>Городское поселение Мари-Турек</t>
  </si>
  <si>
    <t>Городское поселение Морки</t>
  </si>
  <si>
    <t>Городское поселение Новый Торъял</t>
  </si>
  <si>
    <t>Городское поселение Параньга</t>
  </si>
  <si>
    <t>Городское поселение Приволжский</t>
  </si>
  <si>
    <t>Городское поселение Суслонгер</t>
  </si>
  <si>
    <t>Городское поселение Юрино</t>
  </si>
  <si>
    <t xml:space="preserve">Краснооктябрьское городское поселение </t>
  </si>
  <si>
    <t>Азановское сельское поселение</t>
  </si>
  <si>
    <t>Большепаратское сельское поселение</t>
  </si>
  <si>
    <t>Визимьярское сельское поселение</t>
  </si>
  <si>
    <t>Ежовское сельское поселение</t>
  </si>
  <si>
    <t>Знаменское сельское поселение</t>
  </si>
  <si>
    <t>Исменецкое сельское поселение</t>
  </si>
  <si>
    <t>Карамасское сельское поселение</t>
  </si>
  <si>
    <t>Кокшайское сельское поселение</t>
  </si>
  <si>
    <t>Кокшамарское сельское поселение</t>
  </si>
  <si>
    <t>Красностекловарское сельское поселение</t>
  </si>
  <si>
    <t>Красноярское сельское поселение</t>
  </si>
  <si>
    <t>Кужмарское сельское поселение</t>
  </si>
  <si>
    <t>Кузнецовское сельское поселение
(Медведевский муниципальный район)</t>
  </si>
  <si>
    <t>Кундышское сельское поселение</t>
  </si>
  <si>
    <t>Куярское сельское поселение</t>
  </si>
  <si>
    <t>Люльпанское сельское поселение</t>
  </si>
  <si>
    <t>Нурминское сельское поселение</t>
  </si>
  <si>
    <t>Обшиярское сельское поселение</t>
  </si>
  <si>
    <t>Пекшиксолинское сельское поселение</t>
  </si>
  <si>
    <t>Петъяльское сельское поселение</t>
  </si>
  <si>
    <t>Помарское сельское поселение</t>
  </si>
  <si>
    <t>Руэмское сельское поселение</t>
  </si>
  <si>
    <t>Сенькинское сельское поселение</t>
  </si>
  <si>
    <t>Сотнурское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</si>
  <si>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</si>
  <si>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</si>
  <si>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</si>
  <si>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Эмековское сельское поселение</t>
  </si>
  <si>
    <t>Юбилейное сельское поселение</t>
  </si>
  <si>
    <t>Звениговский</t>
  </si>
  <si>
    <t>Килемарский</t>
  </si>
  <si>
    <t>субсидий бюджетам муниципальных районов на реализацию 
мероприятий по развитию и укреплению материально-технической базы образовательных организаций на 2022 год</t>
  </si>
  <si>
    <t>Мари-Турекский</t>
  </si>
  <si>
    <t>Наименование городского округа</t>
  </si>
  <si>
    <t>Наименование 
муниципального района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</si>
  <si>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</si>
  <si>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</si>
  <si>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</si>
  <si>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Медведевский</t>
  </si>
  <si>
    <t xml:space="preserve">Р А С П Р Е Д Е Л Е Н И Е </t>
  </si>
  <si>
    <t>субсидий бюджетам муниципальных районов на строительство и реконструкцию (модернизацию) объектов питьевого водоснабжения на 2022 год</t>
  </si>
  <si>
    <t>республиканского бюджета Республики Марий Эл</t>
  </si>
  <si>
    <t>Волжский</t>
  </si>
  <si>
    <t>Моркинский</t>
  </si>
  <si>
    <t>Наименование городского округа,                                                  муниципального района</t>
  </si>
  <si>
    <t>Фонда содействия реформированию жилищно-коммунального хозяйства</t>
  </si>
  <si>
    <t>Куженерский</t>
  </si>
  <si>
    <t>Новоторъяльский</t>
  </si>
  <si>
    <t>Параньгинский</t>
  </si>
  <si>
    <t>Наименование 
городского округа, муниципального района</t>
  </si>
  <si>
    <t>республикан-ского бюджета               Республики Марий Эл</t>
  </si>
  <si>
    <t>Горномарийский</t>
  </si>
  <si>
    <t>Советский</t>
  </si>
  <si>
    <t>Таблица 17</t>
  </si>
  <si>
    <t>Таблица 6</t>
  </si>
  <si>
    <t>Таблица 8</t>
  </si>
  <si>
    <t>субсидий из республиканского бюджета Республики Марий Эл бюджетам муниципальных районов 
на развитие сети учреждений культурно-досугового типа на 2022 год</t>
  </si>
  <si>
    <t>приложения № 12</t>
  </si>
  <si>
    <t xml:space="preserve">           приложения № 12</t>
  </si>
  <si>
    <t>Наименование муниципального образования</t>
  </si>
  <si>
    <t>республиканского бюджета Республики               Марий Эл</t>
  </si>
  <si>
    <t>Городское поселение                 Мари-Турек</t>
  </si>
  <si>
    <t>Городское поселение Медведево</t>
  </si>
  <si>
    <t>Городское поселение                       Новый Торъял</t>
  </si>
  <si>
    <t>Городское поселение Оршанка</t>
  </si>
  <si>
    <t>Городское поселение Сернур</t>
  </si>
  <si>
    <t>Городское поселение Советский</t>
  </si>
  <si>
    <t>Алексеевское сельское поселение</t>
  </si>
  <si>
    <t>Виловатовское сельское поселение</t>
  </si>
  <si>
    <t>Вятское сельское поселение</t>
  </si>
  <si>
    <t>Казанское сельское поселение</t>
  </si>
  <si>
    <t>Косолаповское сельское поселение</t>
  </si>
  <si>
    <t>Кузнецовское сельское поселение (Медведевский муниципальный район)</t>
  </si>
  <si>
    <t>Кужмарское  сельское поселение</t>
  </si>
  <si>
    <t>Озеркинское сельское поселение</t>
  </si>
  <si>
    <t>Октябрьское сельское поселение</t>
  </si>
  <si>
    <t>Пектубаевское сельское поселение</t>
  </si>
  <si>
    <t>Ронгинское сельское поселение</t>
  </si>
  <si>
    <t>Русско-Кукморское сельское поселение</t>
  </si>
  <si>
    <t>Солнечное сельское поселение</t>
  </si>
  <si>
    <t>Наименование  городского округа,                                                                                     городского (сельского) поселения</t>
  </si>
  <si>
    <t>Ардинское сельское поселение</t>
  </si>
  <si>
    <t>Васильевское сельское поселение</t>
  </si>
  <si>
    <t>Верх-Ушнурское сельское поселение</t>
  </si>
  <si>
    <t>Илетское сельское поселение</t>
  </si>
  <si>
    <t>Иштымбальское сельское поселение</t>
  </si>
  <si>
    <t>Карлыганское сельское поселение</t>
  </si>
  <si>
    <t>Коркатовское сельское поселение</t>
  </si>
  <si>
    <t>Кужмаринское сельское поселение</t>
  </si>
  <si>
    <t>Марийское сельское поселение</t>
  </si>
  <si>
    <t>Марьинское сельское поселение</t>
  </si>
  <si>
    <t>Масканурское сельское поселение</t>
  </si>
  <si>
    <t>Нежнурское сельское поселение</t>
  </si>
  <si>
    <t>Семисолинское сельское поселение</t>
  </si>
  <si>
    <t>Троицко-Посадское сельское поселение</t>
  </si>
  <si>
    <t>Хлебниковское сельское поселение</t>
  </si>
  <si>
    <t>Чендемеровское сельское поселение</t>
  </si>
  <si>
    <t>Чуксолинское сельское поселение</t>
  </si>
  <si>
    <t>Шулкинское сельское поселение</t>
  </si>
  <si>
    <t>Юксарское сельское поселение</t>
  </si>
  <si>
    <t>Наименование 
 муниципального района</t>
  </si>
  <si>
    <t>субсидий бюджетам городских округов и муниципальных районов на реализацию мероприятий по обеспечению устойчивого сокращения непригодного для проживания жилищного фонда на 2022 год</t>
  </si>
  <si>
    <t xml:space="preserve">субсидий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2022 год
</t>
  </si>
  <si>
    <t>субсидий бюджетам муниципальных районов на формирование объема дотаций на выравнивание бюджетной обеспеченности поселений в Республике Марий Эл на 2022 год</t>
  </si>
  <si>
    <t>субсидий бюджетам муниципальных районов на реализацию мероприятий по содействию созданию в субъектах Российской Федерации (исходя из прогнозируемой потребности) новых мест                         в общеобразовательных организациях в рамках государственной программы Российской Федерации "Развитие образования" на 2022 год</t>
  </si>
  <si>
    <t>субсидий из республиканского бюджета Республики Марий Эл                бюджетам муниципальных районов на обеспечение развития                          и укрепления материально-технической базы домов культуры                         в населенных пунктах с числом жителей до 50 тысяч человек                                               на 2022 год</t>
  </si>
  <si>
    <t>в том числе за счет средств</t>
  </si>
  <si>
    <t>всего</t>
  </si>
  <si>
    <t>субсидий бюджетам городских округов и муниципальных районов            на организацию отдыха детей и их оздоровление в каникулярное время на 2022 год</t>
  </si>
  <si>
    <t xml:space="preserve">федерального
бюджета </t>
  </si>
  <si>
    <t>республиканского бюджета               
Республики Марий Эл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</si>
  <si>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2022 год</t>
  </si>
  <si>
    <t>Великопольское сельское поселение</t>
  </si>
  <si>
    <t>Марковское сельское поселение</t>
  </si>
  <si>
    <t>Михайловское сельское поселение</t>
  </si>
  <si>
    <t>Староторъяльское сельское поселение</t>
  </si>
  <si>
    <t>субсидий бюджетам муниципальных образований на развитие транспортной инфраструктуры на сельских территориях на 2022 год</t>
  </si>
  <si>
    <t>субсидий бюджетам муниципальных образований в Республике                                 Марий Эл на реализацию мероприятий по благоустройству сельских территорий на 2022 год</t>
  </si>
  <si>
    <t>Наименование городского                 (сельского) поселения</t>
  </si>
  <si>
    <t xml:space="preserve">Городское поселение Приволжский </t>
  </si>
  <si>
    <t>Азяковское сельское поселение</t>
  </si>
  <si>
    <t xml:space="preserve">Знаменское сельское поселение </t>
  </si>
  <si>
    <t xml:space="preserve">Сенькинское сельское поселение </t>
  </si>
  <si>
    <t xml:space="preserve">Шелангерское сельское поселение </t>
  </si>
  <si>
    <t xml:space="preserve">Шойбулакское сельское поселение </t>
  </si>
  <si>
    <t xml:space="preserve">субсидий бюджетам муниципальных образований в Республике Марий Эл на реализацию государственных программ субъектов Российской Федерации в области использования и охраны водных объектов (осуществление капитального ремонта гидротехнических сооружений,  находящихся в муниципальной собственности) на 2022 год </t>
  </si>
  <si>
    <t>Портянурское сельское поселение</t>
  </si>
  <si>
    <t>Русско-Шойское сельское поселение</t>
  </si>
  <si>
    <t>субсидий из республиканского бюджета Республики Марий Эл бюджетам городских округов и муниципальных районов 
в Республике Марий Эл на государственную поддержку 
отрасли культуры на 2022 год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</si>
  <si>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на 2022 год
</t>
  </si>
  <si>
    <t>субсидий бюджетам муниципальных образований на проектирование автомобильных дорог общего пользования местного значения в рамках реализации государственной программы Республики Марий Эл "Развитие дорожного хозяйства на период до 2025 года" на 2022 год</t>
  </si>
  <si>
    <t>Усолинское сельское поселение (Параньгинский муниципальный район)</t>
  </si>
  <si>
    <t xml:space="preserve">Из них реконструкция учреждений 
культурно-досугового типа </t>
  </si>
  <si>
    <t>Наименование городского округа,
 муниципального района</t>
  </si>
  <si>
    <t>субсидий бюджетам муниципальных образований на софинансирование капитальных вложений в объекты государственной (муниципальной) собственности субъектов Российской Федерации 
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
на 2022 год</t>
  </si>
  <si>
    <t xml:space="preserve">Кузнецовское сельское поселение 
(Медведевский муниципальный район) </t>
  </si>
  <si>
    <t>Наименование 
муниципального образования</t>
  </si>
  <si>
    <t>____________</t>
  </si>
  <si>
    <t xml:space="preserve">                                                                  приложения № 12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</si>
  <si>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</si>
  <si>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от 27 июля 2022 года № 27-З)</t>
  </si>
  <si>
    <t xml:space="preserve">                                                                       Таблица 3</t>
  </si>
  <si>
    <t xml:space="preserve">                                                                    приложения № 12</t>
  </si>
  <si>
    <t xml:space="preserve">                                                                      к Закону Республики Марий Эл</t>
  </si>
  <si>
    <t xml:space="preserve"> к Закону Республики Марий Эл</t>
  </si>
  <si>
    <t>"О республиканском бюджете</t>
  </si>
  <si>
    <t>Республики Марий Эл на 2022 год</t>
  </si>
  <si>
    <t xml:space="preserve"> и на плановый период 2023 и 2024 годов"</t>
  </si>
  <si>
    <t xml:space="preserve"> (в редакции Закона Республики Марий Эл</t>
  </si>
  <si>
    <t>от 27 июля 2022 года № 27-З )</t>
  </si>
  <si>
    <t xml:space="preserve">       приложения № 12</t>
  </si>
  <si>
    <t xml:space="preserve">       к Закону Республики Марий Эл</t>
  </si>
  <si>
    <t xml:space="preserve">       "О республиканском бюджете</t>
  </si>
  <si>
    <t xml:space="preserve">       Республики Марий Эл на 2022 год</t>
  </si>
  <si>
    <t xml:space="preserve">       и на плановый период 2023 и 2024 годов"</t>
  </si>
  <si>
    <t xml:space="preserve">       (в редакции Закона Республики Марий Эл</t>
  </si>
  <si>
    <t xml:space="preserve">      от 27 июля 2022 года № 27-З)</t>
  </si>
  <si>
    <t>1 155,92215".</t>
  </si>
  <si>
    <t xml:space="preserve">                                    приложения № 12</t>
  </si>
  <si>
    <t xml:space="preserve">                                  к Закону Республики Марий Эл</t>
  </si>
  <si>
    <t xml:space="preserve">                                  "О республиканском бюджете</t>
  </si>
  <si>
    <t xml:space="preserve">                                  Республики Марий Эл на 2022 год</t>
  </si>
  <si>
    <t xml:space="preserve">                                 и на плановый период 2023 и 2024 годов"</t>
  </si>
  <si>
    <t xml:space="preserve">                                (в редакции Закона Республики Марий Эл</t>
  </si>
  <si>
    <t xml:space="preserve">                                  от 27 июля 2022 года № 27-З)</t>
  </si>
  <si>
    <t xml:space="preserve">                                               приложения № 12</t>
  </si>
  <si>
    <t xml:space="preserve">                                               к Закону Республики Марий Эл</t>
  </si>
  <si>
    <t xml:space="preserve">                                               "О республиканском бюджете</t>
  </si>
  <si>
    <t xml:space="preserve">                                             Республики Марий Эл на 2022 год</t>
  </si>
  <si>
    <t xml:space="preserve">                                               и на плановый период 2023 и 2024 годов"</t>
  </si>
  <si>
    <t xml:space="preserve">                                               (в редакции Закона Республики Марий Эл</t>
  </si>
  <si>
    <t xml:space="preserve">                                                от 27 июля 2022 года № 27-З)</t>
  </si>
  <si>
    <t>Волжский муниципальный район</t>
  </si>
  <si>
    <t>Медведевский муниципальный район</t>
  </si>
  <si>
    <t xml:space="preserve">Городское поселение Советский </t>
  </si>
  <si>
    <t>Сидоровское сельское поселение</t>
  </si>
  <si>
    <t xml:space="preserve">                             приложения № 12</t>
  </si>
  <si>
    <t xml:space="preserve">                            к Закону Республики Марий Эл</t>
  </si>
  <si>
    <t xml:space="preserve">                           "О республиканском бюджете</t>
  </si>
  <si>
    <t xml:space="preserve">                           Республики Марий Эл на 2022 год</t>
  </si>
  <si>
    <t xml:space="preserve">                          и на плановый период 2023 и 2024 годов"</t>
  </si>
  <si>
    <t xml:space="preserve">                         (в редакции Закона Республики Марий Эл</t>
  </si>
  <si>
    <t xml:space="preserve">                              от 27 июля 2022 года № 27-З)</t>
  </si>
  <si>
    <t xml:space="preserve">           Таблица 15</t>
  </si>
  <si>
    <t xml:space="preserve">           к Закону Республики Марий Эл</t>
  </si>
  <si>
    <t xml:space="preserve">           "О республиканском бюджете</t>
  </si>
  <si>
    <t xml:space="preserve">           Республики Марий Эл на 2022 год</t>
  </si>
  <si>
    <t xml:space="preserve">           и на плановый период 2023 и 2024 годов"</t>
  </si>
  <si>
    <t xml:space="preserve">           (в редакции Закона Республики Марий Эл</t>
  </si>
  <si>
    <t xml:space="preserve">           от 27 июля 2022 года № 27-З)</t>
  </si>
  <si>
    <t>субсидий бюджетам городских округов 
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2022 год</t>
  </si>
  <si>
    <t>федерального                                        бюджета</t>
  </si>
  <si>
    <t xml:space="preserve">                                     Республики Марий Эл на 2022 год</t>
  </si>
  <si>
    <t xml:space="preserve">                                     и на плановый период 2023 и 2024 годов"</t>
  </si>
  <si>
    <t xml:space="preserve">                                     (в редакции Закона Республики Марий Эл</t>
  </si>
  <si>
    <t xml:space="preserve">                                     от 27 июля 2022 года № 27-З)</t>
  </si>
  <si>
    <t>к Закону Республики Марий Эл</t>
  </si>
  <si>
    <t>и на плановый период 2023 и 2024 годов"</t>
  </si>
  <si>
    <t>(в редакции Закона Республики Марий Эл</t>
  </si>
  <si>
    <t>от 27 июля 2022 года № 27-З)</t>
  </si>
  <si>
    <t xml:space="preserve"> от 27 июля 2022 года № 27-З)</t>
  </si>
  <si>
    <t xml:space="preserve"> </t>
  </si>
  <si>
    <t xml:space="preserve"> Таблица 23</t>
  </si>
  <si>
    <t xml:space="preserve"> приложения № 12</t>
  </si>
  <si>
    <t xml:space="preserve"> "О республиканском бюджете</t>
  </si>
  <si>
    <t xml:space="preserve"> Республики Марий Эл на 2022 год</t>
  </si>
  <si>
    <t>Юринский</t>
  </si>
  <si>
    <t xml:space="preserve">                                приложения № 12</t>
  </si>
  <si>
    <t xml:space="preserve">                                к Закону Республики Марий Эл</t>
  </si>
  <si>
    <t xml:space="preserve">                                "О республиканском бюджете</t>
  </si>
  <si>
    <t xml:space="preserve">                                Республики Марий Эл на 2022 год</t>
  </si>
  <si>
    <t xml:space="preserve">                                и на плановый период 2023 и 2024 годов"</t>
  </si>
  <si>
    <t xml:space="preserve">                                от 27 июля 2022 года № 27-З)</t>
  </si>
  <si>
    <t>субсидий бюджетам городских округов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на 2022 год</t>
  </si>
  <si>
    <t xml:space="preserve">                                                                   Таблица 27</t>
  </si>
  <si>
    <t xml:space="preserve">                        приложения № 12</t>
  </si>
  <si>
    <t xml:space="preserve">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</si>
  <si>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</si>
  <si>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Республики Марий Эл на 2022 год</t>
  </si>
  <si>
    <t xml:space="preserve">                                          и на плановый период 2023 и 2024 годов"</t>
  </si>
  <si>
    <t xml:space="preserve">                                           (в редакции Закона Республики Марий Эл</t>
  </si>
  <si>
    <t xml:space="preserve">                                                 от 27 июля 2022 года № 27-З)</t>
  </si>
  <si>
    <t xml:space="preserve">субсидий из республиканского бюджета Республики Марий Эл бюджетам городских округов
и муниципальных районов в Республике Марий Эл на реализацию мероприятий по модернизации школьных систем образования на 2022 год
</t>
  </si>
  <si>
    <t xml:space="preserve">                              Таблица 28</t>
  </si>
  <si>
    <t xml:space="preserve">                           приложения № 12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</si>
  <si>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создание и обеспечение функционирования центров образования естественно-научной и технологической направленностей 
в общеобразовательных организациях, расположенных в сельской местности и малых городах, 
на 2022 год
</t>
  </si>
  <si>
    <t xml:space="preserve">                                                       приложения № 12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</si>
  <si>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 на 2022 год
</t>
  </si>
  <si>
    <t>Таблица 32</t>
  </si>
  <si>
    <t xml:space="preserve">субсидий бюджетам муниципальных образований 
на приведение в нормативное состояние автомобильных дорог 
и искусственных дорожных сооружений в рамках реализации национального проекта "Безопасные качественные дороги" на 2022 год </t>
  </si>
  <si>
    <t xml:space="preserve">                                                                                                                       Таблица 33</t>
  </si>
  <si>
    <t xml:space="preserve">                                                                                                                      приложения №12</t>
  </si>
  <si>
    <t xml:space="preserve">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</si>
  <si>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    "О республиканском бюджете </t>
  </si>
  <si>
    <t xml:space="preserve">                                                                                                                  Республики Марий Эл на 2022 год</t>
  </si>
  <si>
    <t xml:space="preserve">                                                                                                                и на плановый период 2023 и 2024 годов"</t>
  </si>
  <si>
    <t xml:space="preserve">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</si>
  <si>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от 27 июля 2022 года № 27-З)</t>
  </si>
  <si>
    <t xml:space="preserve">субсидий из республиканского бюджета Республики Марий Эл 
бюджетам муниципальных образований в Республике Марий Эл 
на реализацию мероприятий федеральной целевой программы 
"Увековечение памяти погибших при защите Отечества 
на 2019 – 2024 годы" на 2022 год
</t>
  </si>
  <si>
    <t>Наименование 
 муниципального образования</t>
  </si>
  <si>
    <t xml:space="preserve">                                                                   Таблица 34</t>
  </si>
  <si>
    <t>субсидий из республиканского бюджета Республики Марий Эл бюджетам муниципальных районов и городских округов в Республике Марий Эл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подготовки, в 2022 году</t>
  </si>
  <si>
    <t xml:space="preserve">                                                      приложения № 12</t>
  </si>
  <si>
    <t xml:space="preserve">субсидий из республиканского бюджета Республики Марий Эл бюджетам городских округов                                   и муниципальных районов в Республике Марий Эл на создание детских технопарков "Кванториум"                   на 2022 год
</t>
  </si>
  <si>
    <t>субсидий из республиканского бюджета Республики Марий Эл бюджетам муниципальных образований в Республике Марий Эл 
на проведение мероприятий по предупреждению несостоятельности (банкротства) и восстановлению платежеспособности муниципальных унитарных предприятий на 2022 год</t>
  </si>
  <si>
    <t xml:space="preserve">                              Таблица 14</t>
  </si>
  <si>
    <t xml:space="preserve">                                  Таблица 10</t>
  </si>
  <si>
    <t xml:space="preserve">                                               Таблица 12</t>
  </si>
  <si>
    <t xml:space="preserve">                                                                   Таблица 2</t>
  </si>
  <si>
    <t>Таблица 5</t>
  </si>
  <si>
    <t xml:space="preserve">       Таблица 7</t>
  </si>
  <si>
    <t>Таблица 9</t>
  </si>
  <si>
    <t xml:space="preserve">           Таблица 16</t>
  </si>
  <si>
    <t>Таблица 19</t>
  </si>
  <si>
    <t>Таблица 20</t>
  </si>
  <si>
    <t>Таблица 22</t>
  </si>
  <si>
    <t>Таблица 21</t>
  </si>
  <si>
    <t>Таблица 24</t>
  </si>
  <si>
    <t xml:space="preserve">                                Таблица 26</t>
  </si>
  <si>
    <t xml:space="preserve">                                               Таблица 30</t>
  </si>
  <si>
    <t xml:space="preserve">                                                           Таблица 29</t>
  </si>
  <si>
    <t xml:space="preserve">                                                       Таблица 31</t>
  </si>
  <si>
    <t xml:space="preserve">                                                       Таблица 35</t>
  </si>
  <si>
    <t>Таблица 36</t>
  </si>
  <si>
    <t xml:space="preserve">                                         и на плановый период 2023 и 2024 годов"</t>
  </si>
  <si>
    <t>Таблица 1</t>
  </si>
  <si>
    <t xml:space="preserve">                                                     к Закону Республики Марий Эл</t>
  </si>
  <si>
    <t xml:space="preserve">                                        Республики Марий Эл на 2022 год</t>
  </si>
  <si>
    <t xml:space="preserve">                                        "О республиканском бюджете</t>
  </si>
  <si>
    <t>Таблица 4</t>
  </si>
  <si>
    <t>Таблица 11</t>
  </si>
  <si>
    <t>Таблица 13</t>
  </si>
  <si>
    <t>Таблица 18</t>
  </si>
  <si>
    <t>Таблица 25</t>
  </si>
  <si>
    <t xml:space="preserve">                                                  ПРИЛОЖЕНИЕ № 12</t>
  </si>
  <si>
    <t xml:space="preserve">субсидий бюджетам городских округов и муниципальных районов из республиканского бюджета Республики Марий Эл  на проектные и изыскательские работы, иные работы и услуги в целях строительства объектов, реализуемых в рамках республиканской адресной инвестиционной программы, на 2022 год
</t>
  </si>
  <si>
    <t>субсидий бюджетам муниципальных образований Республики Марий Эл на строительство и реконструкцию (модернизацию) объектов коммунальной инфраструктуры на 2022 год</t>
  </si>
  <si>
    <t xml:space="preserve">                                                      (в редакции Закона Республики Марий Эл</t>
  </si>
  <si>
    <t xml:space="preserve">                                                        и на плановый период 2023 и 2024 годов"</t>
  </si>
  <si>
    <t xml:space="preserve">                                                        Республики Марий Эл на 2022 год</t>
  </si>
  <si>
    <t xml:space="preserve">                                                           от 27 июля 2022 года № 27-З)</t>
  </si>
  <si>
    <t xml:space="preserve">                                                        "О республиканском бюджете</t>
  </si>
  <si>
    <t>субсидий  из республиканского бюджета Республики Марий Эл бюджетам городских округов, городских и сельских поселений
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инициативах, на 2022 год</t>
  </si>
  <si>
    <t>субсидий бюджетам городских округов и муниципальных районов на реализацию мероприятий 
по сокращению доли загрязненных сточных вод в рамках регионального проекта "Оздоровление Волги"  на 2022 год</t>
  </si>
  <si>
    <t xml:space="preserve">субсидий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на 2022 год </t>
  </si>
  <si>
    <t>субсидий из республиканского бюджета Республики Марий Эл бюджетам муниципальных образований в Республике Марий Эл                        на реализацию программ формирования современной городской среды на 2022 год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</si>
  <si>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оснащение объектов спортивной инфраструктуры спортивно-технологическим оборудованием на 2022 год 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</si>
  <si>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создание новых мест в образовательных организациях различных типов для реализации дополнительных общеразвивающих программ всех направленностей на 2022 год
</t>
  </si>
  <si>
    <t xml:space="preserve">федерального бюджета </t>
  </si>
  <si>
    <t>субсидий из республиканского бюджета Республики Марий Эл                                  бюджетам муниципальных районов в Республике Марий Эл 
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на 2022 год</t>
  </si>
  <si>
    <t>республиканского бюджета               Республики Марий Эл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</si>
</sst>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_ ;\-#,##0.0000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3.8"/>
      <name val="Times New Roman"/>
      <family val="1"/>
    </font>
    <font>
      <sz val="10.5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 horizontal="right" vertical="top" wrapText="1"/>
    </xf>
    <xf numFmtId="175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center"/>
    </xf>
    <xf numFmtId="172" fontId="4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justify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172" fontId="4" fillId="33" borderId="0" xfId="0" applyNumberFormat="1" applyFont="1" applyFill="1" applyAlignment="1">
      <alignment horizontal="right"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173" fontId="4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Alignment="1">
      <alignment horizontal="right"/>
    </xf>
    <xf numFmtId="0" fontId="2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right" vertical="top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right" vertical="top" wrapText="1"/>
      <protection/>
    </xf>
    <xf numFmtId="175" fontId="2" fillId="0" borderId="0" xfId="55" applyNumberFormat="1" applyFont="1" applyFill="1" applyBorder="1">
      <alignment/>
      <protection/>
    </xf>
    <xf numFmtId="175" fontId="2" fillId="0" borderId="0" xfId="53" applyNumberFormat="1" applyFont="1" applyFill="1" applyAlignment="1">
      <alignment horizontal="right" wrapText="1"/>
      <protection/>
    </xf>
    <xf numFmtId="175" fontId="2" fillId="0" borderId="0" xfId="53" applyNumberFormat="1" applyFont="1" applyFill="1" applyBorder="1" applyAlignment="1">
      <alignment horizontal="right" vertical="top" wrapText="1"/>
      <protection/>
    </xf>
    <xf numFmtId="0" fontId="2" fillId="33" borderId="0" xfId="53" applyFont="1" applyFill="1" applyBorder="1" applyAlignment="1">
      <alignment/>
      <protection/>
    </xf>
    <xf numFmtId="175" fontId="2" fillId="0" borderId="0" xfId="55" applyNumberFormat="1" applyFont="1" applyFill="1" applyBorder="1" applyAlignment="1">
      <alignment/>
      <protection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49" fontId="51" fillId="33" borderId="0" xfId="0" applyNumberFormat="1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175" fontId="2" fillId="33" borderId="0" xfId="55" applyNumberFormat="1" applyFont="1" applyFill="1" applyBorder="1" applyAlignment="1">
      <alignment/>
      <protection/>
    </xf>
    <xf numFmtId="175" fontId="2" fillId="33" borderId="0" xfId="55" applyNumberFormat="1" applyFont="1" applyFill="1" applyBorder="1">
      <alignment/>
      <protection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top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" fontId="2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5" fontId="52" fillId="0" borderId="0" xfId="0" applyNumberFormat="1" applyFont="1" applyFill="1" applyAlignment="1">
      <alignment horizontal="right" vertical="top" wrapText="1"/>
    </xf>
    <xf numFmtId="0" fontId="52" fillId="0" borderId="0" xfId="0" applyFont="1" applyFill="1" applyAlignment="1">
      <alignment vertical="top" wrapText="1"/>
    </xf>
    <xf numFmtId="175" fontId="53" fillId="0" borderId="0" xfId="0" applyNumberFormat="1" applyFont="1" applyFill="1" applyAlignment="1">
      <alignment vertical="top" wrapText="1"/>
    </xf>
    <xf numFmtId="175" fontId="52" fillId="0" borderId="0" xfId="0" applyNumberFormat="1" applyFont="1" applyFill="1" applyAlignment="1">
      <alignment vertical="top" wrapText="1"/>
    </xf>
    <xf numFmtId="175" fontId="2" fillId="0" borderId="0" xfId="0" applyNumberFormat="1" applyFont="1" applyFill="1" applyAlignment="1">
      <alignment horizontal="right" vertical="top"/>
    </xf>
    <xf numFmtId="175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175" fontId="6" fillId="0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vertical="top"/>
    </xf>
    <xf numFmtId="175" fontId="6" fillId="33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wrapText="1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2" fillId="0" borderId="0" xfId="53" applyFont="1" applyFill="1" applyBorder="1" applyAlignment="1">
      <alignment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172" fontId="4" fillId="33" borderId="0" xfId="0" applyNumberFormat="1" applyFont="1" applyFill="1" applyBorder="1" applyAlignment="1">
      <alignment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" fontId="5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5" fontId="2" fillId="0" borderId="0" xfId="0" applyNumberFormat="1" applyFont="1" applyFill="1" applyAlignment="1">
      <alignment horizontal="right" vertical="top" wrapText="1"/>
    </xf>
    <xf numFmtId="4" fontId="9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75" fontId="2" fillId="33" borderId="0" xfId="0" applyNumberFormat="1" applyFont="1" applyFill="1" applyBorder="1" applyAlignment="1">
      <alignment/>
    </xf>
    <xf numFmtId="175" fontId="2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right" vertical="top" wrapText="1"/>
    </xf>
    <xf numFmtId="0" fontId="2" fillId="33" borderId="13" xfId="54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5" fontId="2" fillId="0" borderId="0" xfId="0" applyNumberFormat="1" applyFont="1" applyFill="1" applyAlignment="1">
      <alignment vertical="top"/>
    </xf>
    <xf numFmtId="0" fontId="2" fillId="0" borderId="0" xfId="53" applyFont="1" applyFill="1" applyAlignment="1">
      <alignment horizontal="justify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179" fontId="51" fillId="33" borderId="0" xfId="0" applyNumberFormat="1" applyFont="1" applyFill="1" applyBorder="1" applyAlignment="1">
      <alignment horizontal="right" wrapText="1"/>
    </xf>
    <xf numFmtId="175" fontId="2" fillId="0" borderId="0" xfId="0" applyNumberFormat="1" applyFont="1" applyAlignment="1">
      <alignment horizontal="right"/>
    </xf>
    <xf numFmtId="175" fontId="51" fillId="33" borderId="0" xfId="0" applyNumberFormat="1" applyFont="1" applyFill="1" applyBorder="1" applyAlignment="1">
      <alignment horizontal="right" wrapText="1"/>
    </xf>
    <xf numFmtId="179" fontId="51" fillId="33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Alignment="1">
      <alignment vertical="center"/>
    </xf>
    <xf numFmtId="175" fontId="51" fillId="33" borderId="0" xfId="0" applyNumberFormat="1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right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75" fontId="2" fillId="33" borderId="0" xfId="53" applyNumberFormat="1" applyFont="1" applyFill="1" applyBorder="1" applyAlignment="1">
      <alignment horizontal="right" vertical="center" wrapText="1"/>
      <protection/>
    </xf>
    <xf numFmtId="175" fontId="2" fillId="33" borderId="0" xfId="55" applyNumberFormat="1" applyFont="1" applyFill="1" applyBorder="1" applyAlignment="1">
      <alignment horizontal="center" vertical="center"/>
      <protection/>
    </xf>
    <xf numFmtId="175" fontId="2" fillId="33" borderId="0" xfId="55" applyNumberFormat="1" applyFont="1" applyFill="1" applyBorder="1" applyAlignment="1">
      <alignment horizontal="center"/>
      <protection/>
    </xf>
    <xf numFmtId="175" fontId="2" fillId="33" borderId="0" xfId="53" applyNumberFormat="1" applyFont="1" applyFill="1" applyBorder="1" applyAlignment="1">
      <alignment horizontal="center" wrapText="1"/>
      <protection/>
    </xf>
    <xf numFmtId="174" fontId="2" fillId="33" borderId="0" xfId="53" applyNumberFormat="1" applyFont="1" applyFill="1" applyBorder="1" applyAlignment="1">
      <alignment horizontal="right" vertical="top" wrapText="1"/>
      <protection/>
    </xf>
    <xf numFmtId="174" fontId="2" fillId="33" borderId="0" xfId="55" applyNumberFormat="1" applyFont="1" applyFill="1" applyBorder="1" applyAlignment="1">
      <alignment/>
      <protection/>
    </xf>
    <xf numFmtId="174" fontId="2" fillId="33" borderId="0" xfId="55" applyNumberFormat="1" applyFont="1" applyFill="1" applyBorder="1">
      <alignment/>
      <protection/>
    </xf>
    <xf numFmtId="174" fontId="2" fillId="33" borderId="0" xfId="53" applyNumberFormat="1" applyFont="1" applyFill="1" applyBorder="1" applyAlignment="1">
      <alignment horizontal="right" wrapText="1"/>
      <protection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4" fontId="2" fillId="0" borderId="0" xfId="0" applyNumberFormat="1" applyFont="1" applyFill="1" applyAlignment="1">
      <alignment horizontal="right"/>
    </xf>
    <xf numFmtId="174" fontId="56" fillId="0" borderId="0" xfId="0" applyNumberFormat="1" applyFont="1" applyFill="1" applyAlignment="1">
      <alignment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11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174" fontId="2" fillId="33" borderId="0" xfId="0" applyNumberFormat="1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55" fillId="33" borderId="0" xfId="0" applyFont="1" applyFill="1" applyAlignment="1">
      <alignment horizontal="center" vertical="top" wrapText="1"/>
    </xf>
    <xf numFmtId="0" fontId="51" fillId="33" borderId="0" xfId="0" applyFont="1" applyFill="1" applyBorder="1" applyAlignment="1">
      <alignment horizontal="right" vertical="top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2" fillId="33" borderId="14" xfId="54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/>
      <protection/>
    </xf>
    <xf numFmtId="0" fontId="2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Alignment="1">
      <alignment horizontal="right" wrapText="1"/>
    </xf>
    <xf numFmtId="175" fontId="2" fillId="0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72" fontId="10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90" zoomScaleSheetLayoutView="90" zoomScalePageLayoutView="0" workbookViewId="0" topLeftCell="A1">
      <selection activeCell="A25" sqref="A25"/>
    </sheetView>
  </sheetViews>
  <sheetFormatPr defaultColWidth="9.00390625" defaultRowHeight="12.75"/>
  <cols>
    <col min="1" max="1" width="40.75390625" style="7" customWidth="1"/>
    <col min="2" max="2" width="43.875" style="13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3" ht="18.75">
      <c r="A1" s="247" t="s">
        <v>318</v>
      </c>
      <c r="B1" s="247"/>
      <c r="C1" s="247"/>
    </row>
    <row r="2" spans="1:3" ht="18.75">
      <c r="A2" s="247" t="s">
        <v>310</v>
      </c>
      <c r="B2" s="247"/>
      <c r="C2" s="247"/>
    </row>
    <row r="3" spans="1:3" ht="18.75">
      <c r="A3" s="247" t="s">
        <v>312</v>
      </c>
      <c r="B3" s="247"/>
      <c r="C3" s="247"/>
    </row>
    <row r="4" spans="1:3" ht="18.75">
      <c r="A4" s="247" t="s">
        <v>311</v>
      </c>
      <c r="B4" s="247"/>
      <c r="C4" s="247"/>
    </row>
    <row r="5" spans="1:3" ht="18.75">
      <c r="A5" s="247" t="s">
        <v>308</v>
      </c>
      <c r="B5" s="247"/>
      <c r="C5" s="247"/>
    </row>
    <row r="6" spans="1:3" ht="18.75">
      <c r="A6" s="247"/>
      <c r="B6" s="247"/>
      <c r="C6" s="247"/>
    </row>
    <row r="7" spans="1:2" ht="15.75" customHeight="1">
      <c r="A7" s="247"/>
      <c r="B7" s="247"/>
    </row>
    <row r="8" spans="1:2" ht="18.75">
      <c r="A8" s="247"/>
      <c r="B8" s="247"/>
    </row>
    <row r="9" spans="1:2" ht="2.25" customHeight="1">
      <c r="A9" s="8"/>
      <c r="B9" s="8"/>
    </row>
    <row r="10" spans="1:2" ht="21" customHeight="1">
      <c r="A10" s="8"/>
      <c r="B10" s="221" t="s">
        <v>309</v>
      </c>
    </row>
    <row r="11" spans="1:2" ht="21" customHeight="1">
      <c r="A11" s="8"/>
      <c r="B11" s="221" t="s">
        <v>101</v>
      </c>
    </row>
    <row r="12" spans="1:2" ht="21.75" customHeight="1">
      <c r="A12" s="8"/>
      <c r="B12" s="18"/>
    </row>
    <row r="13" spans="1:2" ht="18.75">
      <c r="A13" s="248" t="s">
        <v>5</v>
      </c>
      <c r="B13" s="248"/>
    </row>
    <row r="14" spans="1:2" ht="3.75" customHeight="1">
      <c r="A14" s="19"/>
      <c r="B14" s="9"/>
    </row>
    <row r="15" spans="1:2" ht="57" customHeight="1">
      <c r="A15" s="249" t="s">
        <v>147</v>
      </c>
      <c r="B15" s="249"/>
    </row>
    <row r="16" spans="1:2" ht="40.5" customHeight="1">
      <c r="A16" s="8"/>
      <c r="B16" s="5"/>
    </row>
    <row r="17" spans="1:2" ht="22.5" customHeight="1">
      <c r="A17" s="250" t="s">
        <v>0</v>
      </c>
      <c r="B17" s="250"/>
    </row>
    <row r="18" spans="1:2" ht="49.5" customHeight="1">
      <c r="A18" s="10" t="s">
        <v>26</v>
      </c>
      <c r="B18" s="219" t="s">
        <v>6</v>
      </c>
    </row>
    <row r="19" spans="1:2" ht="9" customHeight="1">
      <c r="A19" s="11"/>
      <c r="B19" s="12"/>
    </row>
    <row r="20" spans="1:2" ht="19.5" customHeight="1">
      <c r="A20" s="3" t="s">
        <v>13</v>
      </c>
      <c r="B20" s="81">
        <v>5367.7</v>
      </c>
    </row>
    <row r="21" spans="1:2" ht="19.5" customHeight="1">
      <c r="A21" s="3" t="s">
        <v>7</v>
      </c>
      <c r="B21" s="82">
        <v>5536.9</v>
      </c>
    </row>
    <row r="22" spans="1:2" ht="19.5" customHeight="1">
      <c r="A22" s="3" t="s">
        <v>14</v>
      </c>
      <c r="B22" s="82">
        <v>8280</v>
      </c>
    </row>
    <row r="23" spans="1:2" ht="19.5" customHeight="1">
      <c r="A23" s="3" t="s">
        <v>8</v>
      </c>
      <c r="B23" s="4">
        <v>7367.6</v>
      </c>
    </row>
    <row r="24" spans="1:2" ht="19.5" customHeight="1">
      <c r="A24" s="3" t="s">
        <v>9</v>
      </c>
      <c r="B24" s="4">
        <v>3604.1</v>
      </c>
    </row>
    <row r="25" spans="1:2" ht="19.5" customHeight="1">
      <c r="A25" s="3" t="s">
        <v>20</v>
      </c>
      <c r="B25" s="4">
        <v>8072.2</v>
      </c>
    </row>
    <row r="26" spans="1:2" ht="19.5" customHeight="1">
      <c r="A26" s="3" t="s">
        <v>15</v>
      </c>
      <c r="B26" s="4">
        <v>15740</v>
      </c>
    </row>
    <row r="27" spans="1:2" ht="19.5" customHeight="1">
      <c r="A27" s="3" t="s">
        <v>10</v>
      </c>
      <c r="B27" s="4">
        <v>12504.7</v>
      </c>
    </row>
    <row r="28" spans="1:2" ht="19.5" customHeight="1">
      <c r="A28" s="3" t="s">
        <v>11</v>
      </c>
      <c r="B28" s="4">
        <v>9887.4</v>
      </c>
    </row>
    <row r="29" spans="1:5" ht="19.5" customHeight="1">
      <c r="A29" s="3" t="s">
        <v>16</v>
      </c>
      <c r="B29" s="4">
        <v>2467.2</v>
      </c>
      <c r="E29" s="15"/>
    </row>
    <row r="30" spans="1:2" ht="19.5" customHeight="1">
      <c r="A30" s="3" t="s">
        <v>17</v>
      </c>
      <c r="B30" s="4">
        <v>6421.1</v>
      </c>
    </row>
    <row r="31" spans="1:2" ht="19.5" customHeight="1">
      <c r="A31" s="3" t="s">
        <v>12</v>
      </c>
      <c r="B31" s="4">
        <v>3339.5</v>
      </c>
    </row>
    <row r="32" spans="1:2" ht="19.5" customHeight="1">
      <c r="A32" s="3" t="s">
        <v>18</v>
      </c>
      <c r="B32" s="4">
        <v>5245.3</v>
      </c>
    </row>
    <row r="33" spans="1:2" ht="19.5" customHeight="1">
      <c r="A33" s="3" t="s">
        <v>19</v>
      </c>
      <c r="B33" s="4">
        <v>5366.2</v>
      </c>
    </row>
    <row r="34" spans="1:4" ht="24.75" customHeight="1">
      <c r="A34" s="6" t="s">
        <v>3</v>
      </c>
      <c r="B34" s="83">
        <f>SUM(B20:B33)</f>
        <v>99199.9</v>
      </c>
      <c r="D34" s="2"/>
    </row>
    <row r="35" spans="1:2" ht="18.75">
      <c r="A35" s="3"/>
      <c r="B35" s="4"/>
    </row>
  </sheetData>
  <sheetProtection/>
  <mergeCells count="11">
    <mergeCell ref="A1:C1"/>
    <mergeCell ref="A2:C2"/>
    <mergeCell ref="A3:C3"/>
    <mergeCell ref="A4:C4"/>
    <mergeCell ref="A5:C5"/>
    <mergeCell ref="A6:C6"/>
    <mergeCell ref="A8:B8"/>
    <mergeCell ref="A7:B7"/>
    <mergeCell ref="A13:B13"/>
    <mergeCell ref="A15:B15"/>
    <mergeCell ref="A17:B1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89" zoomScaleSheetLayoutView="89" zoomScalePageLayoutView="0" workbookViewId="0" topLeftCell="A1">
      <selection activeCell="A12" sqref="A12:D12"/>
    </sheetView>
  </sheetViews>
  <sheetFormatPr defaultColWidth="9.00390625" defaultRowHeight="12.75"/>
  <cols>
    <col min="1" max="1" width="33.375" style="3" customWidth="1"/>
    <col min="2" max="2" width="23.75390625" style="2" customWidth="1"/>
    <col min="3" max="3" width="30.625" style="1" customWidth="1"/>
    <col min="4" max="4" width="33.625" style="1" customWidth="1"/>
    <col min="5" max="5" width="3.125" style="1" bestFit="1" customWidth="1"/>
    <col min="6" max="16384" width="9.125" style="1" customWidth="1"/>
  </cols>
  <sheetData>
    <row r="1" spans="1:5" s="3" customFormat="1" ht="18.75">
      <c r="A1" s="6"/>
      <c r="C1" s="283" t="s">
        <v>290</v>
      </c>
      <c r="D1" s="254"/>
      <c r="E1" s="254"/>
    </row>
    <row r="2" spans="1:5" s="3" customFormat="1" ht="18.75">
      <c r="A2" s="6"/>
      <c r="C2" s="283" t="s">
        <v>202</v>
      </c>
      <c r="D2" s="254"/>
      <c r="E2" s="254"/>
    </row>
    <row r="3" spans="1:5" s="3" customFormat="1" ht="18.75">
      <c r="A3" s="6"/>
      <c r="C3" s="247" t="s">
        <v>203</v>
      </c>
      <c r="D3" s="254"/>
      <c r="E3" s="254"/>
    </row>
    <row r="4" spans="1:5" s="3" customFormat="1" ht="18.75">
      <c r="A4" s="6"/>
      <c r="C4" s="247" t="s">
        <v>204</v>
      </c>
      <c r="D4" s="254"/>
      <c r="E4" s="254"/>
    </row>
    <row r="5" spans="1:5" s="3" customFormat="1" ht="18.75">
      <c r="A5" s="6"/>
      <c r="C5" s="247" t="s">
        <v>205</v>
      </c>
      <c r="D5" s="254"/>
      <c r="E5" s="254"/>
    </row>
    <row r="6" spans="1:5" s="3" customFormat="1" ht="18.75">
      <c r="A6" s="6"/>
      <c r="C6" s="247" t="s">
        <v>206</v>
      </c>
      <c r="D6" s="254"/>
      <c r="E6" s="254"/>
    </row>
    <row r="7" spans="1:5" s="3" customFormat="1" ht="18.75">
      <c r="A7" s="6"/>
      <c r="C7" s="247" t="s">
        <v>207</v>
      </c>
      <c r="D7" s="254"/>
      <c r="E7" s="254"/>
    </row>
    <row r="8" spans="1:5" s="3" customFormat="1" ht="18.75">
      <c r="A8" s="6"/>
      <c r="C8" s="247" t="s">
        <v>208</v>
      </c>
      <c r="D8" s="254"/>
      <c r="E8" s="254"/>
    </row>
    <row r="9" spans="1:4" s="3" customFormat="1" ht="18.75">
      <c r="A9" s="6"/>
      <c r="B9" s="175"/>
      <c r="C9" s="51"/>
      <c r="D9" s="52"/>
    </row>
    <row r="10" spans="1:5" s="3" customFormat="1" ht="25.5" customHeight="1">
      <c r="A10" s="249" t="s">
        <v>83</v>
      </c>
      <c r="B10" s="249"/>
      <c r="C10" s="249"/>
      <c r="D10" s="249"/>
      <c r="E10" s="21"/>
    </row>
    <row r="11" spans="1:5" s="3" customFormat="1" ht="9" customHeight="1">
      <c r="A11" s="177"/>
      <c r="B11" s="177"/>
      <c r="C11" s="177"/>
      <c r="D11" s="177"/>
      <c r="E11" s="21"/>
    </row>
    <row r="12" spans="1:4" s="3" customFormat="1" ht="76.5" customHeight="1">
      <c r="A12" s="278" t="s">
        <v>327</v>
      </c>
      <c r="B12" s="278"/>
      <c r="C12" s="278"/>
      <c r="D12" s="278"/>
    </row>
    <row r="13" spans="1:4" s="3" customFormat="1" ht="18.75">
      <c r="A13" s="180"/>
      <c r="B13" s="180"/>
      <c r="C13" s="180"/>
      <c r="D13" s="180"/>
    </row>
    <row r="14" spans="1:4" s="3" customFormat="1" ht="18.75">
      <c r="A14" s="53"/>
      <c r="B14" s="53"/>
      <c r="C14" s="53"/>
      <c r="D14" s="53"/>
    </row>
    <row r="15" spans="1:4" s="3" customFormat="1" ht="18.75">
      <c r="A15" s="6"/>
      <c r="B15" s="54"/>
      <c r="C15" s="54"/>
      <c r="D15" s="54" t="s">
        <v>0</v>
      </c>
    </row>
    <row r="16" spans="1:4" s="3" customFormat="1" ht="18.75" customHeight="1">
      <c r="A16" s="279" t="s">
        <v>4</v>
      </c>
      <c r="B16" s="279" t="s">
        <v>3</v>
      </c>
      <c r="C16" s="281" t="s">
        <v>79</v>
      </c>
      <c r="D16" s="282"/>
    </row>
    <row r="17" spans="1:4" s="3" customFormat="1" ht="44.25" customHeight="1">
      <c r="A17" s="280"/>
      <c r="B17" s="280"/>
      <c r="C17" s="181" t="s">
        <v>80</v>
      </c>
      <c r="D17" s="181" t="s">
        <v>85</v>
      </c>
    </row>
    <row r="18" spans="1:4" s="3" customFormat="1" ht="18.75">
      <c r="A18" s="196">
        <v>1</v>
      </c>
      <c r="B18" s="197">
        <v>2</v>
      </c>
      <c r="C18" s="197">
        <v>3</v>
      </c>
      <c r="D18" s="198">
        <v>4</v>
      </c>
    </row>
    <row r="19" spans="1:4" s="3" customFormat="1" ht="21" customHeight="1">
      <c r="A19" s="65" t="s">
        <v>23</v>
      </c>
      <c r="B19" s="56">
        <f>C19+D19</f>
        <v>403311.08765</v>
      </c>
      <c r="C19" s="61">
        <v>395244.8</v>
      </c>
      <c r="D19" s="62">
        <v>8066.28765</v>
      </c>
    </row>
    <row r="20" spans="1:4" s="3" customFormat="1" ht="18.75">
      <c r="A20" s="66" t="s">
        <v>92</v>
      </c>
      <c r="B20" s="56">
        <f>C20+D20</f>
        <v>35000</v>
      </c>
      <c r="C20" s="61">
        <v>34300</v>
      </c>
      <c r="D20" s="62">
        <v>700</v>
      </c>
    </row>
    <row r="21" spans="1:5" s="3" customFormat="1" ht="22.5" customHeight="1">
      <c r="A21" s="59" t="s">
        <v>3</v>
      </c>
      <c r="B21" s="60">
        <f>SUM(B19:B20)</f>
        <v>438311.08765</v>
      </c>
      <c r="C21" s="60">
        <f>SUM(C19:C20)</f>
        <v>429544.8</v>
      </c>
      <c r="D21" s="60">
        <f>SUM(D19:D20)</f>
        <v>8766.28765</v>
      </c>
      <c r="E21" s="199"/>
    </row>
    <row r="22" spans="1:4" s="3" customFormat="1" ht="18.75">
      <c r="A22" s="57"/>
      <c r="B22" s="56"/>
      <c r="C22" s="61"/>
      <c r="D22" s="62"/>
    </row>
    <row r="23" spans="1:4" s="3" customFormat="1" ht="19.5" customHeight="1">
      <c r="A23" s="57"/>
      <c r="B23" s="56"/>
      <c r="C23" s="61"/>
      <c r="D23" s="62"/>
    </row>
    <row r="24" spans="1:7" s="3" customFormat="1" ht="19.5" customHeight="1">
      <c r="A24" s="64"/>
      <c r="B24" s="64"/>
      <c r="C24" s="64"/>
      <c r="D24" s="64"/>
      <c r="E24" s="64"/>
      <c r="F24" s="64"/>
      <c r="G24" s="64"/>
    </row>
    <row r="25" spans="1:7" s="3" customFormat="1" ht="18.75">
      <c r="A25" s="64"/>
      <c r="B25" s="64"/>
      <c r="C25" s="64"/>
      <c r="D25" s="64"/>
      <c r="E25" s="64"/>
      <c r="F25" s="64"/>
      <c r="G25" s="64"/>
    </row>
    <row r="26" spans="1:7" ht="18.75">
      <c r="A26" s="64"/>
      <c r="B26" s="64"/>
      <c r="C26" s="64"/>
      <c r="D26" s="64"/>
      <c r="E26" s="64"/>
      <c r="F26" s="64"/>
      <c r="G26" s="64"/>
    </row>
    <row r="27" spans="1:7" ht="18.75">
      <c r="A27" s="64"/>
      <c r="B27" s="64"/>
      <c r="C27" s="64"/>
      <c r="D27" s="64"/>
      <c r="E27" s="64"/>
      <c r="F27" s="64"/>
      <c r="G27" s="64"/>
    </row>
    <row r="28" spans="1:7" ht="18.75">
      <c r="A28" s="64"/>
      <c r="B28" s="64"/>
      <c r="C28" s="64"/>
      <c r="D28" s="64"/>
      <c r="E28" s="64"/>
      <c r="F28" s="64"/>
      <c r="G28" s="64"/>
    </row>
    <row r="29" spans="1:7" ht="18.75">
      <c r="A29" s="64"/>
      <c r="B29" s="64"/>
      <c r="C29" s="64"/>
      <c r="D29" s="64"/>
      <c r="E29" s="64"/>
      <c r="F29" s="64"/>
      <c r="G29" s="64"/>
    </row>
    <row r="30" spans="1:7" ht="18.75">
      <c r="A30" s="64"/>
      <c r="B30" s="64"/>
      <c r="C30" s="64"/>
      <c r="D30" s="64"/>
      <c r="E30" s="64"/>
      <c r="F30" s="64"/>
      <c r="G30" s="64"/>
    </row>
    <row r="31" spans="1:7" ht="18.75">
      <c r="A31" s="64"/>
      <c r="B31" s="64"/>
      <c r="C31" s="64"/>
      <c r="D31" s="64"/>
      <c r="E31" s="64"/>
      <c r="F31" s="64"/>
      <c r="G31" s="64"/>
    </row>
    <row r="32" spans="1:7" ht="18.75">
      <c r="A32" s="64"/>
      <c r="B32" s="64"/>
      <c r="C32" s="64"/>
      <c r="D32" s="64"/>
      <c r="E32" s="64"/>
      <c r="F32" s="64"/>
      <c r="G32" s="64"/>
    </row>
    <row r="33" spans="1:7" ht="18.75">
      <c r="A33" s="64"/>
      <c r="B33" s="64"/>
      <c r="C33" s="64"/>
      <c r="D33" s="64"/>
      <c r="E33" s="64"/>
      <c r="F33" s="64"/>
      <c r="G33" s="64"/>
    </row>
    <row r="48" spans="1:5" s="2" customFormat="1" ht="18.75">
      <c r="A48" s="33"/>
      <c r="C48" s="1"/>
      <c r="D48" s="1"/>
      <c r="E48" s="1"/>
    </row>
    <row r="67" spans="1:5" s="2" customFormat="1" ht="18.75">
      <c r="A67" s="6"/>
      <c r="C67" s="1"/>
      <c r="D67" s="1"/>
      <c r="E67" s="1"/>
    </row>
  </sheetData>
  <sheetProtection/>
  <mergeCells count="13">
    <mergeCell ref="C1:E1"/>
    <mergeCell ref="C2:E2"/>
    <mergeCell ref="C3:E3"/>
    <mergeCell ref="C4:E4"/>
    <mergeCell ref="C5:E5"/>
    <mergeCell ref="C6:E6"/>
    <mergeCell ref="C7:E7"/>
    <mergeCell ref="C8:E8"/>
    <mergeCell ref="A10:D10"/>
    <mergeCell ref="A12:D12"/>
    <mergeCell ref="A16:A17"/>
    <mergeCell ref="B16:B17"/>
    <mergeCell ref="C16:D1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2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26.75390625" style="0" customWidth="1"/>
  </cols>
  <sheetData>
    <row r="1" spans="1:4" ht="18.75">
      <c r="A1" s="36"/>
      <c r="B1" s="36"/>
      <c r="C1" s="36"/>
      <c r="D1" s="36" t="s">
        <v>314</v>
      </c>
    </row>
    <row r="2" spans="1:4" ht="18.75">
      <c r="A2" s="221"/>
      <c r="B2" s="221"/>
      <c r="C2" s="221"/>
      <c r="D2" s="221" t="s">
        <v>101</v>
      </c>
    </row>
    <row r="3" spans="1:4" ht="18.75">
      <c r="A3" s="251"/>
      <c r="B3" s="251"/>
      <c r="C3" s="251"/>
      <c r="D3" s="251"/>
    </row>
    <row r="4" spans="1:4" ht="18.75" customHeight="1">
      <c r="A4" s="251"/>
      <c r="B4" s="251"/>
      <c r="C4" s="251"/>
      <c r="D4" s="251"/>
    </row>
    <row r="5" spans="1:4" ht="49.5" customHeight="1">
      <c r="A5" s="8"/>
      <c r="B5" s="8"/>
      <c r="C5" s="8"/>
      <c r="D5" s="8"/>
    </row>
    <row r="6" spans="1:4" ht="18.75">
      <c r="A6" s="252" t="s">
        <v>5</v>
      </c>
      <c r="B6" s="252"/>
      <c r="C6" s="252"/>
      <c r="D6" s="252"/>
    </row>
    <row r="7" spans="1:4" ht="5.25" customHeight="1">
      <c r="A7" s="165"/>
      <c r="B7" s="165"/>
      <c r="C7" s="165"/>
      <c r="D7" s="165"/>
    </row>
    <row r="8" spans="1:4" ht="115.5" customHeight="1">
      <c r="A8" s="253" t="s">
        <v>173</v>
      </c>
      <c r="B8" s="253"/>
      <c r="C8" s="253"/>
      <c r="D8" s="253"/>
    </row>
    <row r="9" spans="1:4" ht="18" customHeight="1">
      <c r="A9" s="8"/>
      <c r="B9" s="8"/>
      <c r="C9" s="8"/>
      <c r="D9" s="8"/>
    </row>
    <row r="10" spans="1:4" ht="18.75">
      <c r="A10" s="3"/>
      <c r="B10" s="3"/>
      <c r="C10" s="3"/>
      <c r="D10" s="100" t="s">
        <v>0</v>
      </c>
    </row>
    <row r="11" spans="1:4" ht="18.75" customHeight="1">
      <c r="A11" s="263" t="s">
        <v>177</v>
      </c>
      <c r="B11" s="265" t="s">
        <v>3</v>
      </c>
      <c r="C11" s="267" t="s">
        <v>79</v>
      </c>
      <c r="D11" s="268"/>
    </row>
    <row r="12" spans="1:4" ht="57" customHeight="1">
      <c r="A12" s="264"/>
      <c r="B12" s="266"/>
      <c r="C12" s="72" t="s">
        <v>80</v>
      </c>
      <c r="D12" s="132" t="s">
        <v>85</v>
      </c>
    </row>
    <row r="13" spans="1:4" ht="18" customHeight="1">
      <c r="A13" s="99">
        <v>1</v>
      </c>
      <c r="B13" s="72">
        <v>2</v>
      </c>
      <c r="C13" s="72">
        <v>3</v>
      </c>
      <c r="D13" s="99">
        <v>4</v>
      </c>
    </row>
    <row r="14" spans="1:4" ht="9" customHeight="1">
      <c r="A14" s="11"/>
      <c r="B14" s="11"/>
      <c r="C14" s="11"/>
      <c r="D14" s="11"/>
    </row>
    <row r="15" spans="1:4" ht="18.75">
      <c r="A15" s="6" t="s">
        <v>23</v>
      </c>
      <c r="B15" s="166">
        <f>C15+D15</f>
        <v>148886.13279</v>
      </c>
      <c r="C15" s="167">
        <v>147397.27146</v>
      </c>
      <c r="D15" s="167">
        <v>1488.86133</v>
      </c>
    </row>
    <row r="16" spans="1:4" ht="18.75">
      <c r="A16" s="6" t="s">
        <v>1</v>
      </c>
      <c r="B16" s="166">
        <f aca="true" t="shared" si="0" ref="B16:B31">C16+D16</f>
        <v>30895.81098</v>
      </c>
      <c r="C16" s="167">
        <v>30586.85287</v>
      </c>
      <c r="D16" s="167">
        <v>308.95811</v>
      </c>
    </row>
    <row r="17" spans="1:4" ht="18.75">
      <c r="A17" s="6" t="s">
        <v>2</v>
      </c>
      <c r="B17" s="166">
        <f t="shared" si="0"/>
        <v>11680.91224</v>
      </c>
      <c r="C17" s="167">
        <v>11564.10312</v>
      </c>
      <c r="D17" s="167">
        <v>116.80912</v>
      </c>
    </row>
    <row r="18" spans="1:4" ht="18.75">
      <c r="A18" s="3" t="s">
        <v>13</v>
      </c>
      <c r="B18" s="166">
        <f t="shared" si="0"/>
        <v>11084.13882</v>
      </c>
      <c r="C18" s="167">
        <v>10973.29743</v>
      </c>
      <c r="D18" s="167">
        <v>110.84139</v>
      </c>
    </row>
    <row r="19" spans="1:4" ht="18.75">
      <c r="A19" s="3" t="s">
        <v>7</v>
      </c>
      <c r="B19" s="166">
        <f t="shared" si="0"/>
        <v>9158.75745</v>
      </c>
      <c r="C19" s="167">
        <v>9067.16988</v>
      </c>
      <c r="D19" s="167">
        <v>91.58757</v>
      </c>
    </row>
    <row r="20" spans="1:4" ht="18.75">
      <c r="A20" s="3" t="s">
        <v>14</v>
      </c>
      <c r="B20" s="166">
        <f t="shared" si="0"/>
        <v>21836.00861</v>
      </c>
      <c r="C20" s="167">
        <v>21617.64852</v>
      </c>
      <c r="D20" s="167">
        <v>218.36009</v>
      </c>
    </row>
    <row r="21" spans="1:4" ht="18.75">
      <c r="A21" s="3" t="s">
        <v>8</v>
      </c>
      <c r="B21" s="166">
        <f t="shared" si="0"/>
        <v>5221.62116</v>
      </c>
      <c r="C21" s="167">
        <v>5169.40495</v>
      </c>
      <c r="D21" s="167">
        <v>52.21621</v>
      </c>
    </row>
    <row r="22" spans="1:4" ht="18.75">
      <c r="A22" s="3" t="s">
        <v>9</v>
      </c>
      <c r="B22" s="166">
        <f t="shared" si="0"/>
        <v>6547.18613</v>
      </c>
      <c r="C22" s="167">
        <v>6481.71427</v>
      </c>
      <c r="D22" s="167">
        <v>65.47186</v>
      </c>
    </row>
    <row r="23" spans="1:4" ht="18.75">
      <c r="A23" s="3" t="s">
        <v>20</v>
      </c>
      <c r="B23" s="166">
        <f t="shared" si="0"/>
        <v>8363.1961</v>
      </c>
      <c r="C23" s="167">
        <v>8279.56414</v>
      </c>
      <c r="D23" s="167">
        <v>83.63196</v>
      </c>
    </row>
    <row r="24" spans="1:4" ht="18.75">
      <c r="A24" s="3" t="s">
        <v>15</v>
      </c>
      <c r="B24" s="166">
        <f t="shared" si="0"/>
        <v>46301.72933</v>
      </c>
      <c r="C24" s="167">
        <v>45838.71204</v>
      </c>
      <c r="D24" s="167">
        <v>463.01729</v>
      </c>
    </row>
    <row r="25" spans="1:4" ht="18.75">
      <c r="A25" s="3" t="s">
        <v>10</v>
      </c>
      <c r="B25" s="166">
        <f t="shared" si="0"/>
        <v>15423.6495</v>
      </c>
      <c r="C25" s="167">
        <v>15269.41301</v>
      </c>
      <c r="D25" s="167">
        <v>154.23649</v>
      </c>
    </row>
    <row r="26" spans="1:4" ht="18.75">
      <c r="A26" s="3" t="s">
        <v>11</v>
      </c>
      <c r="B26" s="166">
        <f t="shared" si="0"/>
        <v>6448.40661</v>
      </c>
      <c r="C26" s="167">
        <v>6383.92254</v>
      </c>
      <c r="D26" s="167">
        <v>64.48407</v>
      </c>
    </row>
    <row r="27" spans="1:4" ht="18.75">
      <c r="A27" s="3" t="s">
        <v>16</v>
      </c>
      <c r="B27" s="166">
        <f t="shared" si="0"/>
        <v>6925.45083</v>
      </c>
      <c r="C27" s="167">
        <v>6856.19632</v>
      </c>
      <c r="D27" s="167">
        <v>69.25451</v>
      </c>
    </row>
    <row r="28" spans="1:4" ht="18.75">
      <c r="A28" s="3" t="s">
        <v>17</v>
      </c>
      <c r="B28" s="166">
        <f t="shared" si="0"/>
        <v>6613.31223</v>
      </c>
      <c r="C28" s="167">
        <v>6547.17911</v>
      </c>
      <c r="D28" s="167">
        <v>66.13312</v>
      </c>
    </row>
    <row r="29" spans="1:4" ht="18.75">
      <c r="A29" s="3" t="s">
        <v>12</v>
      </c>
      <c r="B29" s="166">
        <f t="shared" si="0"/>
        <v>9897.84829</v>
      </c>
      <c r="C29" s="167">
        <v>9798.86981</v>
      </c>
      <c r="D29" s="167">
        <v>98.97848</v>
      </c>
    </row>
    <row r="30" spans="1:4" ht="18.75">
      <c r="A30" s="3" t="s">
        <v>18</v>
      </c>
      <c r="B30" s="166">
        <f t="shared" si="0"/>
        <v>12224.90182</v>
      </c>
      <c r="C30" s="167">
        <v>12102.6528</v>
      </c>
      <c r="D30" s="167">
        <v>122.24902</v>
      </c>
    </row>
    <row r="31" spans="1:4" ht="18.75">
      <c r="A31" s="3" t="s">
        <v>19</v>
      </c>
      <c r="B31" s="166">
        <f t="shared" si="0"/>
        <v>3387.93855</v>
      </c>
      <c r="C31" s="167">
        <v>3354.05916</v>
      </c>
      <c r="D31" s="167">
        <v>33.87939</v>
      </c>
    </row>
    <row r="32" spans="1:4" ht="24.75" customHeight="1">
      <c r="A32" s="6" t="s">
        <v>3</v>
      </c>
      <c r="B32" s="166">
        <f>SUM(B15:B31)</f>
        <v>360897.00144</v>
      </c>
      <c r="C32" s="91">
        <f>SUM(C15:C31)</f>
        <v>357288.03143</v>
      </c>
      <c r="D32" s="91">
        <f>SUM(D15:D31)</f>
        <v>3608.97001</v>
      </c>
    </row>
  </sheetData>
  <sheetProtection/>
  <mergeCells count="7">
    <mergeCell ref="A3:D3"/>
    <mergeCell ref="A4:D4"/>
    <mergeCell ref="A6:D6"/>
    <mergeCell ref="A8:D8"/>
    <mergeCell ref="A11:A12"/>
    <mergeCell ref="B11:B12"/>
    <mergeCell ref="C11:D11"/>
  </mergeCells>
  <printOptions/>
  <pageMargins left="0.984251968503937" right="1.166666666666666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="90" zoomScaleSheetLayoutView="90" workbookViewId="0" topLeftCell="A7">
      <selection activeCell="H14" sqref="H14"/>
    </sheetView>
  </sheetViews>
  <sheetFormatPr defaultColWidth="9.00390625" defaultRowHeight="12.75"/>
  <cols>
    <col min="1" max="1" width="57.75390625" style="3" customWidth="1"/>
    <col min="2" max="2" width="20.125" style="139" customWidth="1"/>
    <col min="3" max="3" width="5.1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251" t="s">
        <v>291</v>
      </c>
      <c r="B1" s="251"/>
      <c r="C1" s="251"/>
      <c r="D1" s="4"/>
    </row>
    <row r="2" spans="1:4" s="3" customFormat="1" ht="18.75">
      <c r="A2" s="247" t="s">
        <v>209</v>
      </c>
      <c r="B2" s="247"/>
      <c r="C2" s="247"/>
      <c r="D2" s="4"/>
    </row>
    <row r="3" spans="1:4" s="3" customFormat="1" ht="18.75">
      <c r="A3" s="247" t="s">
        <v>210</v>
      </c>
      <c r="B3" s="247"/>
      <c r="C3" s="247"/>
      <c r="D3" s="4"/>
    </row>
    <row r="4" spans="1:4" s="3" customFormat="1" ht="18.75">
      <c r="A4" s="247" t="s">
        <v>211</v>
      </c>
      <c r="B4" s="247"/>
      <c r="C4" s="247"/>
      <c r="D4" s="4"/>
    </row>
    <row r="5" spans="1:4" s="3" customFormat="1" ht="18.75">
      <c r="A5" s="247" t="s">
        <v>212</v>
      </c>
      <c r="B5" s="247"/>
      <c r="C5" s="247"/>
      <c r="D5" s="4"/>
    </row>
    <row r="6" spans="1:7" s="3" customFormat="1" ht="18.75">
      <c r="A6" s="247" t="s">
        <v>213</v>
      </c>
      <c r="B6" s="247"/>
      <c r="C6" s="247"/>
      <c r="D6" s="4"/>
      <c r="F6" s="21"/>
      <c r="G6" s="21"/>
    </row>
    <row r="7" spans="1:4" s="3" customFormat="1" ht="18.75">
      <c r="A7" s="247" t="s">
        <v>214</v>
      </c>
      <c r="B7" s="247"/>
      <c r="C7" s="247"/>
      <c r="D7" s="4"/>
    </row>
    <row r="8" spans="1:4" s="3" customFormat="1" ht="18.75">
      <c r="A8" s="247" t="s">
        <v>215</v>
      </c>
      <c r="B8" s="247"/>
      <c r="C8" s="247"/>
      <c r="D8" s="4"/>
    </row>
    <row r="9" spans="1:4" s="3" customFormat="1" ht="18.75">
      <c r="A9" s="6"/>
      <c r="B9" s="179"/>
      <c r="C9" s="179"/>
      <c r="D9" s="4"/>
    </row>
    <row r="10" spans="1:4" s="3" customFormat="1" ht="9" customHeight="1">
      <c r="A10" s="6"/>
      <c r="B10" s="179"/>
      <c r="C10" s="179"/>
      <c r="D10" s="4"/>
    </row>
    <row r="11" spans="1:4" s="3" customFormat="1" ht="18.75">
      <c r="A11" s="8"/>
      <c r="B11" s="179"/>
      <c r="C11" s="179"/>
      <c r="D11" s="4"/>
    </row>
    <row r="12" spans="1:4" s="3" customFormat="1" ht="18.75">
      <c r="A12" s="248" t="s">
        <v>5</v>
      </c>
      <c r="B12" s="248"/>
      <c r="C12" s="176"/>
      <c r="D12" s="4"/>
    </row>
    <row r="13" spans="1:4" s="3" customFormat="1" ht="9.75" customHeight="1">
      <c r="A13" s="176"/>
      <c r="B13" s="9"/>
      <c r="C13" s="9"/>
      <c r="D13" s="4"/>
    </row>
    <row r="14" spans="1:4" s="3" customFormat="1" ht="81" customHeight="1">
      <c r="A14" s="249" t="s">
        <v>155</v>
      </c>
      <c r="B14" s="249"/>
      <c r="C14" s="249"/>
      <c r="D14" s="4"/>
    </row>
    <row r="15" spans="1:4" s="3" customFormat="1" ht="10.5" customHeight="1">
      <c r="A15" s="177"/>
      <c r="B15" s="177"/>
      <c r="C15" s="1"/>
      <c r="D15" s="4"/>
    </row>
    <row r="16" spans="1:4" s="3" customFormat="1" ht="19.5" customHeight="1">
      <c r="A16" s="177"/>
      <c r="B16" s="177"/>
      <c r="C16" s="177"/>
      <c r="D16" s="4"/>
    </row>
    <row r="17" spans="1:4" s="3" customFormat="1" ht="19.5" customHeight="1">
      <c r="A17" s="8"/>
      <c r="B17" s="179"/>
      <c r="C17" s="1"/>
      <c r="D17" s="4"/>
    </row>
    <row r="18" spans="2:4" s="3" customFormat="1" ht="19.5" customHeight="1">
      <c r="B18" s="285" t="s">
        <v>0</v>
      </c>
      <c r="C18" s="285"/>
      <c r="D18" s="4"/>
    </row>
    <row r="19" spans="1:4" s="3" customFormat="1" ht="19.5" customHeight="1">
      <c r="A19" s="178" t="s">
        <v>29</v>
      </c>
      <c r="B19" s="24" t="s">
        <v>6</v>
      </c>
      <c r="C19" s="200"/>
      <c r="D19" s="4"/>
    </row>
    <row r="20" spans="1:5" s="3" customFormat="1" ht="18.75">
      <c r="A20" s="178">
        <v>1</v>
      </c>
      <c r="B20" s="24">
        <v>2</v>
      </c>
      <c r="C20" s="201"/>
      <c r="D20" s="4"/>
      <c r="E20" s="4"/>
    </row>
    <row r="21" spans="1:5" s="3" customFormat="1" ht="18.75">
      <c r="A21" s="11"/>
      <c r="B21" s="12"/>
      <c r="C21" s="12"/>
      <c r="D21" s="4"/>
      <c r="E21" s="4"/>
    </row>
    <row r="22" spans="1:4" s="3" customFormat="1" ht="19.5" customHeight="1">
      <c r="A22" s="138" t="s">
        <v>23</v>
      </c>
      <c r="B22" s="284">
        <f>25000+18995.272+20000+10000</f>
        <v>73995.272</v>
      </c>
      <c r="C22" s="284"/>
      <c r="D22" s="4"/>
    </row>
    <row r="23" spans="1:4" s="3" customFormat="1" ht="19.5" customHeight="1">
      <c r="A23" s="138" t="s">
        <v>1</v>
      </c>
      <c r="B23" s="284">
        <f>50000-39622.946+60000</f>
        <v>70377.054</v>
      </c>
      <c r="C23" s="284"/>
      <c r="D23" s="4"/>
    </row>
    <row r="24" spans="1:4" s="3" customFormat="1" ht="18.75">
      <c r="A24" s="138" t="s">
        <v>2</v>
      </c>
      <c r="B24" s="284">
        <f>20000-14178.324+26000</f>
        <v>31821.676</v>
      </c>
      <c r="C24" s="284"/>
      <c r="D24" s="4"/>
    </row>
    <row r="25" spans="1:3" ht="18.75">
      <c r="A25" s="138" t="s">
        <v>216</v>
      </c>
      <c r="B25" s="284">
        <f>1462.938-857.143</f>
        <v>605.795</v>
      </c>
      <c r="C25" s="284"/>
    </row>
    <row r="26" spans="1:3" ht="18.75">
      <c r="A26" s="138" t="s">
        <v>30</v>
      </c>
      <c r="B26" s="284">
        <f>6423.329-1909.063+140000+5000</f>
        <v>149514.266</v>
      </c>
      <c r="C26" s="284"/>
    </row>
    <row r="27" spans="1:3" ht="18.75">
      <c r="A27" s="138" t="s">
        <v>217</v>
      </c>
      <c r="B27" s="284">
        <v>80846.944</v>
      </c>
      <c r="C27" s="284"/>
    </row>
    <row r="28" spans="1:3" ht="18.75">
      <c r="A28" s="138" t="s">
        <v>31</v>
      </c>
      <c r="B28" s="284">
        <f>16040.837-4726.394+13000-13000</f>
        <v>11314.443</v>
      </c>
      <c r="C28" s="284"/>
    </row>
    <row r="29" spans="1:3" ht="18.75">
      <c r="A29" s="138" t="s">
        <v>32</v>
      </c>
      <c r="B29" s="284">
        <f>4059.997-1176.369+7500</f>
        <v>10383.628</v>
      </c>
      <c r="C29" s="284"/>
    </row>
    <row r="30" spans="1:3" ht="18.75">
      <c r="A30" s="138" t="s">
        <v>33</v>
      </c>
      <c r="B30" s="284">
        <f>3033.524-1172.022+20000</f>
        <v>21861.502</v>
      </c>
      <c r="C30" s="284"/>
    </row>
    <row r="31" spans="1:3" ht="18.75">
      <c r="A31" s="138" t="s">
        <v>34</v>
      </c>
      <c r="B31" s="284">
        <f>4389.872-1271.949+7500</f>
        <v>10617.923</v>
      </c>
      <c r="C31" s="284"/>
    </row>
    <row r="32" spans="1:3" ht="18.75">
      <c r="A32" s="138" t="s">
        <v>35</v>
      </c>
      <c r="B32" s="284">
        <v>22857.736</v>
      </c>
      <c r="C32" s="284"/>
    </row>
    <row r="33" spans="1:3" ht="18.75">
      <c r="A33" s="138" t="s">
        <v>36</v>
      </c>
      <c r="B33" s="284">
        <v>28290.33</v>
      </c>
      <c r="C33" s="284"/>
    </row>
    <row r="34" spans="1:3" ht="19.5" customHeight="1">
      <c r="A34" s="138" t="s">
        <v>37</v>
      </c>
      <c r="B34" s="284">
        <f>6813.134-2801.256+8000</f>
        <v>12011.878</v>
      </c>
      <c r="C34" s="284"/>
    </row>
    <row r="35" spans="1:3" ht="18.75">
      <c r="A35" s="138" t="s">
        <v>38</v>
      </c>
      <c r="B35" s="284">
        <f>3496.931-1550.627+8000</f>
        <v>9946.304</v>
      </c>
      <c r="C35" s="284"/>
    </row>
    <row r="36" spans="1:3" ht="19.5" customHeight="1">
      <c r="A36" s="138" t="s">
        <v>108</v>
      </c>
      <c r="B36" s="284">
        <v>1000</v>
      </c>
      <c r="C36" s="284"/>
    </row>
    <row r="37" spans="1:3" ht="18.75">
      <c r="A37" s="138" t="s">
        <v>39</v>
      </c>
      <c r="B37" s="284">
        <f>13208.043-3891.718+9000</f>
        <v>18316.325</v>
      </c>
      <c r="C37" s="284"/>
    </row>
    <row r="38" spans="1:3" ht="18.75">
      <c r="A38" s="138" t="s">
        <v>40</v>
      </c>
      <c r="B38" s="284">
        <f>754.192-187.242+857.143</f>
        <v>1424.093</v>
      </c>
      <c r="C38" s="284"/>
    </row>
    <row r="39" spans="1:3" ht="18.75">
      <c r="A39" s="138" t="s">
        <v>109</v>
      </c>
      <c r="B39" s="284">
        <v>13000</v>
      </c>
      <c r="C39" s="284"/>
    </row>
    <row r="40" spans="1:3" ht="18.75">
      <c r="A40" s="138" t="s">
        <v>218</v>
      </c>
      <c r="B40" s="284">
        <v>5000</v>
      </c>
      <c r="C40" s="284"/>
    </row>
    <row r="41" spans="1:3" ht="18.75">
      <c r="A41" s="138" t="s">
        <v>41</v>
      </c>
      <c r="B41" s="284">
        <f>1459.062-422.758+7500</f>
        <v>8536.304</v>
      </c>
      <c r="C41" s="284"/>
    </row>
    <row r="42" spans="1:3" ht="18.75">
      <c r="A42" s="138" t="s">
        <v>42</v>
      </c>
      <c r="B42" s="284">
        <f>3648.824-1075.117+33000</f>
        <v>35573.707</v>
      </c>
      <c r="C42" s="284"/>
    </row>
    <row r="43" spans="1:3" ht="18.75">
      <c r="A43" s="138" t="s">
        <v>43</v>
      </c>
      <c r="B43" s="284">
        <f>1960-447.935-1512.065+1512.066</f>
        <v>1512.066</v>
      </c>
      <c r="C43" s="284"/>
    </row>
    <row r="44" spans="1:3" ht="18.75">
      <c r="A44" s="138" t="s">
        <v>44</v>
      </c>
      <c r="B44" s="284">
        <f>979.02-979.02+979.02</f>
        <v>979.02</v>
      </c>
      <c r="C44" s="284"/>
    </row>
    <row r="45" spans="1:3" ht="18.75">
      <c r="A45" s="138" t="s">
        <v>164</v>
      </c>
      <c r="B45" s="284">
        <v>980</v>
      </c>
      <c r="C45" s="284"/>
    </row>
    <row r="46" spans="1:3" ht="18.75">
      <c r="A46" s="138" t="s">
        <v>111</v>
      </c>
      <c r="B46" s="284">
        <v>468.437</v>
      </c>
      <c r="C46" s="284"/>
    </row>
    <row r="47" spans="1:3" ht="18.75">
      <c r="A47" s="138" t="s">
        <v>45</v>
      </c>
      <c r="B47" s="284">
        <f>1371.817-340.578+857.143</f>
        <v>1888.382</v>
      </c>
      <c r="C47" s="284"/>
    </row>
    <row r="48" spans="1:3" ht="18.75">
      <c r="A48" s="138" t="s">
        <v>156</v>
      </c>
      <c r="B48" s="284">
        <f>3200.039+1580.116</f>
        <v>4780.155</v>
      </c>
      <c r="C48" s="284"/>
    </row>
    <row r="49" spans="1:3" ht="18.75">
      <c r="A49" s="138" t="s">
        <v>127</v>
      </c>
      <c r="B49" s="284">
        <v>523.383</v>
      </c>
      <c r="C49" s="284"/>
    </row>
    <row r="50" spans="1:3" ht="18.75">
      <c r="A50" s="138" t="s">
        <v>46</v>
      </c>
      <c r="B50" s="284">
        <v>1000</v>
      </c>
      <c r="C50" s="284"/>
    </row>
    <row r="51" spans="1:3" ht="18.75">
      <c r="A51" s="138" t="s">
        <v>113</v>
      </c>
      <c r="B51" s="284">
        <v>699.813</v>
      </c>
      <c r="C51" s="284"/>
    </row>
    <row r="52" spans="1:3" ht="18.75">
      <c r="A52" s="138" t="s">
        <v>47</v>
      </c>
      <c r="B52" s="284">
        <f>980-980+2852.625</f>
        <v>2852.625</v>
      </c>
      <c r="C52" s="284"/>
    </row>
    <row r="53" spans="1:3" ht="18.75">
      <c r="A53" s="138" t="s">
        <v>48</v>
      </c>
      <c r="B53" s="284">
        <f>1960-490-1470+2187.329</f>
        <v>2187.329</v>
      </c>
      <c r="C53" s="284"/>
    </row>
    <row r="54" spans="1:3" ht="18.75">
      <c r="A54" s="138" t="s">
        <v>49</v>
      </c>
      <c r="B54" s="284">
        <f>1306.812-378.644</f>
        <v>928.168</v>
      </c>
      <c r="C54" s="284"/>
    </row>
    <row r="55" spans="1:3" ht="18.75">
      <c r="A55" s="138" t="s">
        <v>50</v>
      </c>
      <c r="B55" s="284">
        <f>375.251-93.163+857.142</f>
        <v>1139.23</v>
      </c>
      <c r="C55" s="284"/>
    </row>
    <row r="56" spans="1:3" ht="18.75">
      <c r="A56" s="138" t="s">
        <v>51</v>
      </c>
      <c r="B56" s="284">
        <f>1725.499-499.957+7500</f>
        <v>8725.542</v>
      </c>
      <c r="C56" s="284"/>
    </row>
    <row r="57" spans="1:3" ht="18.75">
      <c r="A57" s="138" t="s">
        <v>52</v>
      </c>
      <c r="B57" s="284">
        <f>837.374-242.626</f>
        <v>594.748</v>
      </c>
      <c r="C57" s="284"/>
    </row>
    <row r="58" spans="1:3" ht="18.75">
      <c r="A58" s="138" t="s">
        <v>53</v>
      </c>
      <c r="B58" s="284">
        <f>1000-400</f>
        <v>600</v>
      </c>
      <c r="C58" s="284"/>
    </row>
    <row r="59" spans="1:3" ht="18.75">
      <c r="A59" s="138" t="s">
        <v>54</v>
      </c>
      <c r="B59" s="284">
        <f>697.812-202.188</f>
        <v>495.624</v>
      </c>
      <c r="C59" s="284"/>
    </row>
    <row r="60" spans="1:3" ht="18.75">
      <c r="A60" s="138" t="s">
        <v>132</v>
      </c>
      <c r="B60" s="284">
        <v>1027.719</v>
      </c>
      <c r="C60" s="284"/>
    </row>
    <row r="61" spans="1:3" ht="18.75">
      <c r="A61" s="138" t="s">
        <v>55</v>
      </c>
      <c r="B61" s="284">
        <f>2106.124-610.242</f>
        <v>1495.882</v>
      </c>
      <c r="C61" s="284"/>
    </row>
    <row r="62" spans="1:3" ht="37.5">
      <c r="A62" s="22" t="s">
        <v>56</v>
      </c>
      <c r="B62" s="284">
        <f>11967.76-11967.76+13927.76</f>
        <v>13927.76</v>
      </c>
      <c r="C62" s="284"/>
    </row>
    <row r="63" spans="1:3" ht="18.75">
      <c r="A63" s="138" t="s">
        <v>57</v>
      </c>
      <c r="B63" s="284">
        <f>1470-1470+1470</f>
        <v>1470</v>
      </c>
      <c r="C63" s="284"/>
    </row>
    <row r="64" spans="1:3" ht="18.75">
      <c r="A64" s="138" t="s">
        <v>58</v>
      </c>
      <c r="B64" s="284">
        <f>2646-1176-1470+3840.927</f>
        <v>3840.927</v>
      </c>
      <c r="C64" s="284"/>
    </row>
    <row r="65" spans="1:3" ht="18.75">
      <c r="A65" s="138" t="s">
        <v>157</v>
      </c>
      <c r="B65" s="284">
        <f>1000+1946</f>
        <v>2946</v>
      </c>
      <c r="C65" s="284"/>
    </row>
    <row r="66" spans="1:3" ht="18.75">
      <c r="A66" s="138" t="s">
        <v>135</v>
      </c>
      <c r="B66" s="284">
        <f>1750+1000</f>
        <v>2750</v>
      </c>
      <c r="C66" s="284"/>
    </row>
    <row r="67" spans="1:3" ht="18.75">
      <c r="A67" s="138" t="s">
        <v>158</v>
      </c>
      <c r="B67" s="284">
        <v>503.021</v>
      </c>
      <c r="C67" s="284"/>
    </row>
    <row r="68" spans="1:3" ht="18.75">
      <c r="A68" s="138" t="s">
        <v>60</v>
      </c>
      <c r="B68" s="284">
        <v>2744.275</v>
      </c>
      <c r="C68" s="284"/>
    </row>
    <row r="69" spans="1:3" ht="18.75">
      <c r="A69" s="138" t="s">
        <v>61</v>
      </c>
      <c r="B69" s="284">
        <f>805.866-200.071-605.795</f>
        <v>0</v>
      </c>
      <c r="C69" s="284"/>
    </row>
    <row r="70" spans="1:3" ht="18.75">
      <c r="A70" s="138" t="s">
        <v>120</v>
      </c>
      <c r="B70" s="284">
        <f>1750+1000</f>
        <v>2750</v>
      </c>
      <c r="C70" s="284"/>
    </row>
    <row r="71" spans="1:3" ht="18.75">
      <c r="A71" s="138" t="s">
        <v>62</v>
      </c>
      <c r="B71" s="284">
        <f>1470-1470+3136</f>
        <v>3136</v>
      </c>
      <c r="C71" s="284"/>
    </row>
    <row r="72" spans="1:3" ht="18.75">
      <c r="A72" s="138" t="s">
        <v>63</v>
      </c>
      <c r="B72" s="284">
        <f>1493.928-370.895+857.143</f>
        <v>1980.176</v>
      </c>
      <c r="C72" s="284"/>
    </row>
    <row r="73" spans="1:3" ht="18.75">
      <c r="A73" s="138" t="s">
        <v>64</v>
      </c>
      <c r="B73" s="284">
        <f>1162.2-288.537+857.143</f>
        <v>1730.806</v>
      </c>
      <c r="C73" s="284"/>
    </row>
    <row r="74" spans="1:3" ht="18.75">
      <c r="A74" s="138" t="s">
        <v>121</v>
      </c>
      <c r="B74" s="284">
        <v>636.489</v>
      </c>
      <c r="C74" s="284"/>
    </row>
    <row r="75" spans="1:3" ht="18.75">
      <c r="A75" s="138" t="s">
        <v>122</v>
      </c>
      <c r="B75" s="284">
        <f>980-980+980</f>
        <v>980</v>
      </c>
      <c r="C75" s="284"/>
    </row>
    <row r="76" spans="1:3" ht="18.75">
      <c r="A76" s="138" t="s">
        <v>65</v>
      </c>
      <c r="B76" s="284">
        <f>1960-1960+1960</f>
        <v>1960</v>
      </c>
      <c r="C76" s="284"/>
    </row>
    <row r="77" spans="1:3" ht="18.75">
      <c r="A77" s="138" t="s">
        <v>219</v>
      </c>
      <c r="B77" s="284">
        <f>25728.845-0.002</f>
        <v>25728.843</v>
      </c>
      <c r="C77" s="284"/>
    </row>
    <row r="78" spans="1:3" ht="18.75">
      <c r="A78" s="138" t="s">
        <v>123</v>
      </c>
      <c r="B78" s="284">
        <v>120.105</v>
      </c>
      <c r="C78" s="284"/>
    </row>
    <row r="79" spans="1:3" ht="18.75">
      <c r="A79" s="138" t="s">
        <v>67</v>
      </c>
      <c r="B79" s="284">
        <f>1141.131-283.307+857.143</f>
        <v>1714.967</v>
      </c>
      <c r="C79" s="284"/>
    </row>
    <row r="80" spans="1:3" ht="18.75">
      <c r="A80" s="138" t="s">
        <v>159</v>
      </c>
      <c r="B80" s="284">
        <f>1750+1000</f>
        <v>2750</v>
      </c>
      <c r="C80" s="284"/>
    </row>
    <row r="81" spans="1:3" ht="18.75">
      <c r="A81" s="138" t="s">
        <v>141</v>
      </c>
      <c r="B81" s="284">
        <f>1750+1000</f>
        <v>2750</v>
      </c>
      <c r="C81" s="284"/>
    </row>
    <row r="82" spans="1:3" ht="18.75">
      <c r="A82" s="138" t="s">
        <v>68</v>
      </c>
      <c r="B82" s="284">
        <f>1871.405-542.233</f>
        <v>1329.172</v>
      </c>
      <c r="C82" s="284"/>
    </row>
    <row r="83" spans="1:3" ht="18.75">
      <c r="A83" s="138" t="s">
        <v>69</v>
      </c>
      <c r="B83" s="284">
        <f>1000-400</f>
        <v>600</v>
      </c>
      <c r="C83" s="284"/>
    </row>
    <row r="84" spans="1:3" ht="18.75">
      <c r="A84" s="138" t="s">
        <v>70</v>
      </c>
      <c r="B84" s="284">
        <f>2744-1274-1470+3430</f>
        <v>3430</v>
      </c>
      <c r="C84" s="284"/>
    </row>
    <row r="85" spans="1:3" ht="18.75">
      <c r="A85" s="138" t="s">
        <v>142</v>
      </c>
      <c r="B85" s="284">
        <f>1000+473.884</f>
        <v>1473.884</v>
      </c>
      <c r="C85" s="284"/>
    </row>
    <row r="86" spans="1:3" ht="18.75">
      <c r="A86" s="138" t="s">
        <v>71</v>
      </c>
      <c r="B86" s="284">
        <f>1405.652-348.979+857.143</f>
        <v>1913.816</v>
      </c>
      <c r="C86" s="284"/>
    </row>
    <row r="87" spans="1:3" ht="18.75">
      <c r="A87" s="6" t="s">
        <v>3</v>
      </c>
      <c r="B87" s="30">
        <f>SUM(B22:B86)</f>
        <v>733339.544</v>
      </c>
      <c r="C87" s="14"/>
    </row>
  </sheetData>
  <sheetProtection/>
  <mergeCells count="76">
    <mergeCell ref="A7:C7"/>
    <mergeCell ref="A8:C8"/>
    <mergeCell ref="A1:C1"/>
    <mergeCell ref="A2:C2"/>
    <mergeCell ref="A3:C3"/>
    <mergeCell ref="A4:C4"/>
    <mergeCell ref="A5:C5"/>
    <mergeCell ref="A6:C6"/>
    <mergeCell ref="A12:B12"/>
    <mergeCell ref="A14:C14"/>
    <mergeCell ref="B18:C1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5:C85"/>
    <mergeCell ref="B86:C86"/>
    <mergeCell ref="B79:C79"/>
    <mergeCell ref="B80:C80"/>
    <mergeCell ref="B81:C81"/>
    <mergeCell ref="B82:C82"/>
    <mergeCell ref="B83:C83"/>
    <mergeCell ref="B84:C84"/>
  </mergeCells>
  <printOptions/>
  <pageMargins left="0.984251968503937" right="0.7874015748031497" top="0.984251968503937" bottom="0.7874015748031497" header="0.5511811023622047" footer="0.5118110236220472"/>
  <pageSetup errors="blank" fitToHeight="0" horizontalDpi="600" verticalDpi="600" orientation="portrait" pageOrder="overThenDown" paperSize="9" scale="96" r:id="rId1"/>
  <headerFooter differentFirst="1">
    <oddHeader>&amp;R&amp;"Times New Roman,обычный"&amp;14&amp;P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2.75"/>
  <cols>
    <col min="1" max="1" width="39.00390625" style="7" customWidth="1"/>
    <col min="2" max="2" width="45.625" style="13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3" ht="18.75">
      <c r="A1" s="36"/>
      <c r="B1" s="36" t="s">
        <v>315</v>
      </c>
      <c r="C1" s="36"/>
    </row>
    <row r="2" spans="1:3" ht="18.75">
      <c r="A2" s="36"/>
      <c r="B2" s="221" t="s">
        <v>101</v>
      </c>
      <c r="C2" s="36"/>
    </row>
    <row r="3" spans="1:3" ht="18.75">
      <c r="A3" s="36"/>
      <c r="B3" s="36"/>
      <c r="C3" s="36"/>
    </row>
    <row r="4" spans="1:3" ht="18.75">
      <c r="A4" s="221"/>
      <c r="B4" s="1"/>
      <c r="C4" s="221"/>
    </row>
    <row r="5" spans="1:3" ht="18.75">
      <c r="A5" s="221"/>
      <c r="B5" s="1"/>
      <c r="C5" s="221"/>
    </row>
    <row r="6" spans="1:3" ht="18.75">
      <c r="A6" s="248" t="s">
        <v>5</v>
      </c>
      <c r="B6" s="248"/>
      <c r="C6" s="248"/>
    </row>
    <row r="7" spans="1:3" ht="18.75">
      <c r="A7" s="230"/>
      <c r="B7" s="230"/>
      <c r="C7" s="230"/>
    </row>
    <row r="8" spans="1:6" s="2" customFormat="1" ht="65.25" customHeight="1">
      <c r="A8" s="249" t="s">
        <v>152</v>
      </c>
      <c r="B8" s="249"/>
      <c r="D8" s="1"/>
      <c r="E8" s="1"/>
      <c r="F8" s="1"/>
    </row>
    <row r="9" spans="1:6" s="2" customFormat="1" ht="48" customHeight="1">
      <c r="A9" s="8"/>
      <c r="B9" s="80"/>
      <c r="D9" s="1"/>
      <c r="E9" s="1"/>
      <c r="F9" s="1"/>
    </row>
    <row r="10" spans="1:6" s="2" customFormat="1" ht="22.5" customHeight="1">
      <c r="A10" s="250" t="s">
        <v>0</v>
      </c>
      <c r="B10" s="250"/>
      <c r="D10" s="1"/>
      <c r="E10" s="1"/>
      <c r="F10" s="1"/>
    </row>
    <row r="11" spans="1:6" s="2" customFormat="1" ht="42.75" customHeight="1">
      <c r="A11" s="10" t="s">
        <v>4</v>
      </c>
      <c r="B11" s="219" t="s">
        <v>6</v>
      </c>
      <c r="D11" s="1"/>
      <c r="E11" s="1"/>
      <c r="F11" s="1"/>
    </row>
    <row r="12" spans="1:2" ht="7.5" customHeight="1">
      <c r="A12" s="11"/>
      <c r="B12" s="12"/>
    </row>
    <row r="13" spans="1:2" ht="19.5" customHeight="1">
      <c r="A13" s="6" t="s">
        <v>1</v>
      </c>
      <c r="B13" s="81">
        <v>1208</v>
      </c>
    </row>
    <row r="14" spans="1:2" ht="19.5" customHeight="1">
      <c r="A14" s="6" t="s">
        <v>2</v>
      </c>
      <c r="B14" s="81">
        <v>814</v>
      </c>
    </row>
    <row r="15" spans="1:2" ht="19.5" customHeight="1">
      <c r="A15" s="3" t="s">
        <v>13</v>
      </c>
      <c r="B15" s="81">
        <v>753.3</v>
      </c>
    </row>
    <row r="16" spans="1:2" ht="19.5" customHeight="1">
      <c r="A16" s="3" t="s">
        <v>7</v>
      </c>
      <c r="B16" s="82">
        <v>363.9</v>
      </c>
    </row>
    <row r="17" spans="1:2" ht="19.5" customHeight="1">
      <c r="A17" s="3" t="s">
        <v>14</v>
      </c>
      <c r="B17" s="82">
        <v>1246.5</v>
      </c>
    </row>
    <row r="18" spans="1:2" ht="19.5" customHeight="1">
      <c r="A18" s="3" t="s">
        <v>8</v>
      </c>
      <c r="B18" s="4">
        <v>319.2</v>
      </c>
    </row>
    <row r="19" spans="1:2" ht="19.5" customHeight="1">
      <c r="A19" s="3" t="s">
        <v>9</v>
      </c>
      <c r="B19" s="4">
        <v>363.9</v>
      </c>
    </row>
    <row r="20" spans="1:2" ht="19.5" customHeight="1">
      <c r="A20" s="3" t="s">
        <v>20</v>
      </c>
      <c r="B20" s="4">
        <v>446.9</v>
      </c>
    </row>
    <row r="21" spans="1:2" ht="19.5" customHeight="1">
      <c r="A21" s="3" t="s">
        <v>15</v>
      </c>
      <c r="B21" s="4">
        <v>1513</v>
      </c>
    </row>
    <row r="22" spans="1:2" ht="19.5" customHeight="1">
      <c r="A22" s="3" t="s">
        <v>10</v>
      </c>
      <c r="B22" s="4">
        <v>399</v>
      </c>
    </row>
    <row r="23" spans="1:2" ht="19.5" customHeight="1">
      <c r="A23" s="3" t="s">
        <v>11</v>
      </c>
      <c r="B23" s="4">
        <v>478.8</v>
      </c>
    </row>
    <row r="24" spans="1:5" ht="19.5" customHeight="1">
      <c r="A24" s="3" t="s">
        <v>16</v>
      </c>
      <c r="B24" s="4">
        <v>351.1</v>
      </c>
      <c r="E24" s="15"/>
    </row>
    <row r="25" spans="1:2" ht="19.5" customHeight="1">
      <c r="A25" s="3" t="s">
        <v>17</v>
      </c>
      <c r="B25" s="4">
        <v>446.9</v>
      </c>
    </row>
    <row r="26" spans="1:2" ht="19.5" customHeight="1">
      <c r="A26" s="3" t="s">
        <v>12</v>
      </c>
      <c r="B26" s="4">
        <v>877.8</v>
      </c>
    </row>
    <row r="27" spans="1:2" ht="19.5" customHeight="1">
      <c r="A27" s="3" t="s">
        <v>18</v>
      </c>
      <c r="B27" s="4">
        <v>654.4</v>
      </c>
    </row>
    <row r="28" spans="1:2" ht="19.5" customHeight="1">
      <c r="A28" s="3" t="s">
        <v>19</v>
      </c>
      <c r="B28" s="4">
        <v>204.3</v>
      </c>
    </row>
    <row r="29" spans="1:4" ht="24.75" customHeight="1">
      <c r="A29" s="6" t="s">
        <v>3</v>
      </c>
      <c r="B29" s="83">
        <f>SUM(B13:B28)</f>
        <v>10441</v>
      </c>
      <c r="D29" s="2"/>
    </row>
    <row r="30" spans="1:2" ht="18.75">
      <c r="A30" s="3"/>
      <c r="B30" s="4"/>
    </row>
  </sheetData>
  <sheetProtection/>
  <mergeCells count="3">
    <mergeCell ref="A8:B8"/>
    <mergeCell ref="A10:B10"/>
    <mergeCell ref="A6:C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90" zoomScaleSheetLayoutView="90" zoomScalePageLayoutView="0" workbookViewId="0" topLeftCell="A1">
      <selection activeCell="C22" sqref="C22"/>
    </sheetView>
  </sheetViews>
  <sheetFormatPr defaultColWidth="9.00390625" defaultRowHeight="12.75"/>
  <cols>
    <col min="1" max="1" width="35.25390625" style="3" customWidth="1"/>
    <col min="2" max="2" width="27.00390625" style="20" customWidth="1"/>
    <col min="3" max="3" width="33.625" style="1" customWidth="1"/>
    <col min="4" max="4" width="33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179"/>
      <c r="C1" s="283" t="s">
        <v>289</v>
      </c>
      <c r="D1" s="254"/>
    </row>
    <row r="2" spans="1:4" s="3" customFormat="1" ht="18.75">
      <c r="A2" s="6"/>
      <c r="B2" s="179"/>
      <c r="C2" s="283" t="s">
        <v>220</v>
      </c>
      <c r="D2" s="254"/>
    </row>
    <row r="3" spans="1:4" s="3" customFormat="1" ht="18.75">
      <c r="A3" s="6"/>
      <c r="B3" s="179"/>
      <c r="C3" s="247" t="s">
        <v>221</v>
      </c>
      <c r="D3" s="254"/>
    </row>
    <row r="4" spans="1:4" s="3" customFormat="1" ht="18.75">
      <c r="A4" s="6"/>
      <c r="B4" s="179"/>
      <c r="C4" s="247" t="s">
        <v>222</v>
      </c>
      <c r="D4" s="254"/>
    </row>
    <row r="5" spans="1:4" s="3" customFormat="1" ht="18.75">
      <c r="A5" s="6"/>
      <c r="B5" s="175"/>
      <c r="C5" s="247" t="s">
        <v>223</v>
      </c>
      <c r="D5" s="254"/>
    </row>
    <row r="6" spans="1:7" s="3" customFormat="1" ht="18.75">
      <c r="A6" s="6"/>
      <c r="B6" s="175"/>
      <c r="C6" s="247" t="s">
        <v>224</v>
      </c>
      <c r="D6" s="254"/>
      <c r="F6" s="21"/>
      <c r="G6" s="21"/>
    </row>
    <row r="7" spans="1:7" s="3" customFormat="1" ht="18.75">
      <c r="A7" s="6"/>
      <c r="B7" s="175"/>
      <c r="C7" s="247" t="s">
        <v>225</v>
      </c>
      <c r="D7" s="254"/>
      <c r="F7" s="21"/>
      <c r="G7" s="21"/>
    </row>
    <row r="8" spans="1:4" s="3" customFormat="1" ht="18.75">
      <c r="A8" s="6"/>
      <c r="B8" s="175"/>
      <c r="C8" s="247" t="s">
        <v>226</v>
      </c>
      <c r="D8" s="254"/>
    </row>
    <row r="9" spans="1:4" s="3" customFormat="1" ht="18.75">
      <c r="A9" s="6"/>
      <c r="B9" s="175"/>
      <c r="C9" s="51"/>
      <c r="D9" s="52"/>
    </row>
    <row r="10" spans="1:4" s="3" customFormat="1" ht="18.75">
      <c r="A10" s="249" t="s">
        <v>83</v>
      </c>
      <c r="B10" s="249"/>
      <c r="C10" s="249"/>
      <c r="D10" s="249"/>
    </row>
    <row r="11" spans="1:4" s="3" customFormat="1" ht="18.75">
      <c r="A11" s="177"/>
      <c r="B11" s="177"/>
      <c r="C11" s="177"/>
      <c r="D11" s="177"/>
    </row>
    <row r="12" spans="1:4" s="3" customFormat="1" ht="46.5" customHeight="1">
      <c r="A12" s="278" t="s">
        <v>84</v>
      </c>
      <c r="B12" s="278"/>
      <c r="C12" s="278"/>
      <c r="D12" s="278"/>
    </row>
    <row r="13" spans="1:4" s="3" customFormat="1" ht="18.75">
      <c r="A13" s="6"/>
      <c r="B13" s="54"/>
      <c r="C13" s="54"/>
      <c r="D13" s="54" t="s">
        <v>0</v>
      </c>
    </row>
    <row r="14" spans="1:4" s="3" customFormat="1" ht="18.75">
      <c r="A14" s="279" t="s">
        <v>26</v>
      </c>
      <c r="B14" s="279" t="s">
        <v>3</v>
      </c>
      <c r="C14" s="281" t="s">
        <v>79</v>
      </c>
      <c r="D14" s="282"/>
    </row>
    <row r="15" spans="1:4" s="3" customFormat="1" ht="47.25" customHeight="1">
      <c r="A15" s="280"/>
      <c r="B15" s="280"/>
      <c r="C15" s="181" t="s">
        <v>80</v>
      </c>
      <c r="D15" s="181" t="s">
        <v>85</v>
      </c>
    </row>
    <row r="16" spans="1:4" s="3" customFormat="1" ht="18.75">
      <c r="A16" s="196">
        <v>1</v>
      </c>
      <c r="B16" s="197">
        <v>2</v>
      </c>
      <c r="C16" s="197">
        <v>3</v>
      </c>
      <c r="D16" s="198">
        <v>4</v>
      </c>
    </row>
    <row r="17" spans="1:4" s="3" customFormat="1" ht="18.75">
      <c r="A17" s="49" t="s">
        <v>86</v>
      </c>
      <c r="B17" s="56">
        <f>C17+D17</f>
        <v>62051.36776</v>
      </c>
      <c r="C17" s="56">
        <f>56193.3+4616.8</f>
        <v>60810.1</v>
      </c>
      <c r="D17" s="56">
        <f>1147.02385+94.24391</f>
        <v>1241.26776</v>
      </c>
    </row>
    <row r="18" spans="1:4" s="3" customFormat="1" ht="18.75">
      <c r="A18" s="57" t="s">
        <v>73</v>
      </c>
      <c r="B18" s="56">
        <f>C18+D18</f>
        <v>5100.71429</v>
      </c>
      <c r="C18" s="56">
        <v>4998.7</v>
      </c>
      <c r="D18" s="56">
        <v>102.01429</v>
      </c>
    </row>
    <row r="19" spans="1:4" s="3" customFormat="1" ht="18.75">
      <c r="A19" s="58" t="s">
        <v>82</v>
      </c>
      <c r="B19" s="56">
        <f>C19+D19</f>
        <v>37737.19105</v>
      </c>
      <c r="C19" s="56">
        <v>36982.4</v>
      </c>
      <c r="D19" s="56">
        <v>754.79105</v>
      </c>
    </row>
    <row r="20" spans="1:5" s="3" customFormat="1" ht="18.75">
      <c r="A20" s="57" t="s">
        <v>87</v>
      </c>
      <c r="B20" s="56">
        <f>C20+D20</f>
        <v>33610.10663</v>
      </c>
      <c r="C20" s="56">
        <v>32937.9</v>
      </c>
      <c r="D20" s="56">
        <v>672.20663</v>
      </c>
      <c r="E20" s="4"/>
    </row>
    <row r="21" spans="1:5" s="3" customFormat="1" ht="18.75">
      <c r="A21" s="59" t="s">
        <v>3</v>
      </c>
      <c r="B21" s="60">
        <f>SUM(B17:B20)</f>
        <v>138499.37973</v>
      </c>
      <c r="C21" s="60">
        <f>SUM(C17:C20)</f>
        <v>135729.1</v>
      </c>
      <c r="D21" s="60">
        <f>SUM(D17:D20)</f>
        <v>2770.27973</v>
      </c>
      <c r="E21" s="4"/>
    </row>
    <row r="22" spans="2:4" s="3" customFormat="1" ht="19.5" customHeight="1">
      <c r="B22" s="29"/>
      <c r="D22" s="4"/>
    </row>
    <row r="23" spans="2:4" s="3" customFormat="1" ht="19.5" customHeight="1">
      <c r="B23" s="29"/>
      <c r="D23" s="4"/>
    </row>
    <row r="24" spans="2:4" s="3" customFormat="1" ht="18.75">
      <c r="B24" s="29"/>
      <c r="D24" s="4"/>
    </row>
    <row r="25" ht="18.75">
      <c r="B25" s="29"/>
    </row>
    <row r="26" ht="18.75">
      <c r="B26" s="29"/>
    </row>
    <row r="27" ht="18.75">
      <c r="B27" s="29"/>
    </row>
    <row r="28" ht="18.75">
      <c r="B28" s="29"/>
    </row>
    <row r="29" ht="18.75">
      <c r="B29" s="29"/>
    </row>
    <row r="30" ht="18.75">
      <c r="B30" s="29"/>
    </row>
    <row r="31" ht="18.75">
      <c r="B31" s="29"/>
    </row>
    <row r="32" ht="18.75">
      <c r="B32" s="29"/>
    </row>
    <row r="33" ht="18.75">
      <c r="B33" s="29"/>
    </row>
    <row r="34" ht="18.75">
      <c r="B34" s="29"/>
    </row>
    <row r="35" ht="18.75">
      <c r="B35" s="29"/>
    </row>
    <row r="36" ht="18.75">
      <c r="B36" s="29"/>
    </row>
    <row r="37" ht="18.75">
      <c r="B37" s="29"/>
    </row>
    <row r="38" ht="18.75">
      <c r="B38" s="29"/>
    </row>
    <row r="39" ht="18.75">
      <c r="B39" s="29"/>
    </row>
    <row r="40" ht="18.75">
      <c r="B40" s="29"/>
    </row>
    <row r="41" ht="18.75">
      <c r="B41" s="29"/>
    </row>
    <row r="42" ht="18.75">
      <c r="B42" s="29"/>
    </row>
    <row r="43" ht="18.75">
      <c r="B43" s="29"/>
    </row>
    <row r="44" ht="18.75">
      <c r="B44" s="29"/>
    </row>
    <row r="45" ht="18.75">
      <c r="B45" s="29"/>
    </row>
    <row r="46" ht="18.75">
      <c r="B46" s="29"/>
    </row>
    <row r="47" spans="1:2" ht="18.75">
      <c r="A47" s="33"/>
      <c r="B47" s="34"/>
    </row>
    <row r="48" ht="18.75">
      <c r="B48" s="29"/>
    </row>
    <row r="49" ht="18.75">
      <c r="B49" s="29"/>
    </row>
    <row r="50" ht="18.75">
      <c r="B50" s="29"/>
    </row>
    <row r="51" ht="18.75">
      <c r="B51" s="29"/>
    </row>
    <row r="52" ht="18.75">
      <c r="B52" s="29"/>
    </row>
    <row r="53" ht="18.75">
      <c r="B53" s="29"/>
    </row>
    <row r="54" ht="18.75">
      <c r="B54" s="29"/>
    </row>
    <row r="55" ht="18.75">
      <c r="B55" s="29"/>
    </row>
    <row r="56" ht="18.75">
      <c r="B56" s="29"/>
    </row>
    <row r="57" ht="18.75">
      <c r="B57" s="29"/>
    </row>
    <row r="58" ht="18.75">
      <c r="B58" s="29"/>
    </row>
    <row r="59" ht="18.75">
      <c r="B59" s="29"/>
    </row>
    <row r="60" ht="18.75">
      <c r="B60" s="29"/>
    </row>
    <row r="61" ht="18.75">
      <c r="B61" s="29"/>
    </row>
    <row r="62" ht="18.75">
      <c r="B62" s="29"/>
    </row>
    <row r="63" ht="18.75">
      <c r="B63" s="29"/>
    </row>
    <row r="64" ht="18.75">
      <c r="B64" s="29"/>
    </row>
    <row r="65" ht="18.75">
      <c r="B65" s="29"/>
    </row>
    <row r="66" spans="1:2" ht="18.75">
      <c r="A66" s="6"/>
      <c r="B66" s="30"/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C8:D8"/>
    <mergeCell ref="A10:D10"/>
    <mergeCell ref="A12:D12"/>
    <mergeCell ref="A14:A15"/>
    <mergeCell ref="B14:B15"/>
    <mergeCell ref="C14:D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90" zoomScaleSheetLayoutView="90" zoomScalePageLayoutView="0" workbookViewId="0" topLeftCell="A10">
      <selection activeCell="A12" sqref="A12:E12"/>
    </sheetView>
  </sheetViews>
  <sheetFormatPr defaultColWidth="9.00390625" defaultRowHeight="12.75"/>
  <cols>
    <col min="1" max="1" width="28.625" style="3" customWidth="1"/>
    <col min="2" max="2" width="18.25390625" style="20" customWidth="1"/>
    <col min="3" max="3" width="18.00390625" style="1" customWidth="1"/>
    <col min="4" max="4" width="17.25390625" style="2" customWidth="1"/>
    <col min="5" max="5" width="0.3710937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5" s="3" customFormat="1" ht="18.75">
      <c r="A1" s="202"/>
      <c r="B1" s="296" t="s">
        <v>227</v>
      </c>
      <c r="C1" s="294"/>
      <c r="D1" s="294"/>
      <c r="E1" s="294"/>
    </row>
    <row r="2" spans="1:5" s="3" customFormat="1" ht="18.75">
      <c r="A2" s="202"/>
      <c r="B2" s="283" t="s">
        <v>102</v>
      </c>
      <c r="C2" s="294"/>
      <c r="D2" s="294"/>
      <c r="E2" s="294"/>
    </row>
    <row r="3" spans="1:5" s="3" customFormat="1" ht="18.75">
      <c r="A3" s="202"/>
      <c r="B3" s="247" t="s">
        <v>228</v>
      </c>
      <c r="C3" s="294"/>
      <c r="D3" s="294"/>
      <c r="E3" s="294"/>
    </row>
    <row r="4" spans="1:5" s="3" customFormat="1" ht="18.75" customHeight="1">
      <c r="A4" s="202"/>
      <c r="B4" s="247" t="s">
        <v>229</v>
      </c>
      <c r="C4" s="294"/>
      <c r="D4" s="294"/>
      <c r="E4" s="294"/>
    </row>
    <row r="5" spans="1:5" s="3" customFormat="1" ht="18.75">
      <c r="A5" s="202"/>
      <c r="B5" s="247" t="s">
        <v>230</v>
      </c>
      <c r="C5" s="294"/>
      <c r="D5" s="294"/>
      <c r="E5" s="294"/>
    </row>
    <row r="6" spans="1:5" s="3" customFormat="1" ht="18.75">
      <c r="A6" s="202"/>
      <c r="B6" s="247" t="s">
        <v>231</v>
      </c>
      <c r="C6" s="294"/>
      <c r="D6" s="294"/>
      <c r="E6" s="294"/>
    </row>
    <row r="7" spans="1:5" s="3" customFormat="1" ht="20.25" customHeight="1">
      <c r="A7" s="202"/>
      <c r="B7" s="247" t="s">
        <v>232</v>
      </c>
      <c r="C7" s="294"/>
      <c r="D7" s="294"/>
      <c r="E7" s="294"/>
    </row>
    <row r="8" spans="1:5" s="3" customFormat="1" ht="18.75">
      <c r="A8" s="202"/>
      <c r="B8" s="247" t="s">
        <v>233</v>
      </c>
      <c r="C8" s="294"/>
      <c r="D8" s="294"/>
      <c r="E8" s="294"/>
    </row>
    <row r="9" spans="1:5" s="3" customFormat="1" ht="20.25" customHeight="1">
      <c r="A9" s="202"/>
      <c r="B9" s="202"/>
      <c r="C9" s="202"/>
      <c r="D9" s="202"/>
      <c r="E9" s="203"/>
    </row>
    <row r="10" spans="1:5" s="3" customFormat="1" ht="48" customHeight="1">
      <c r="A10" s="295" t="s">
        <v>5</v>
      </c>
      <c r="B10" s="295"/>
      <c r="C10" s="295"/>
      <c r="D10" s="295"/>
      <c r="E10" s="295"/>
    </row>
    <row r="11" spans="1:5" s="3" customFormat="1" ht="30" customHeight="1">
      <c r="A11" s="204"/>
      <c r="B11" s="204"/>
      <c r="C11" s="204"/>
      <c r="D11" s="204"/>
      <c r="E11" s="204"/>
    </row>
    <row r="12" spans="1:5" s="3" customFormat="1" ht="153.75" customHeight="1">
      <c r="A12" s="286" t="s">
        <v>234</v>
      </c>
      <c r="B12" s="286"/>
      <c r="C12" s="286"/>
      <c r="D12" s="286"/>
      <c r="E12" s="286"/>
    </row>
    <row r="13" spans="1:5" s="3" customFormat="1" ht="24.75" customHeight="1">
      <c r="A13" s="205"/>
      <c r="B13" s="205"/>
      <c r="C13" s="205"/>
      <c r="D13" s="205"/>
      <c r="E13" s="205"/>
    </row>
    <row r="14" spans="1:5" s="3" customFormat="1" ht="18.75" customHeight="1">
      <c r="A14" s="287" t="s">
        <v>0</v>
      </c>
      <c r="B14" s="287"/>
      <c r="C14" s="287"/>
      <c r="D14" s="287"/>
      <c r="E14" s="287"/>
    </row>
    <row r="15" spans="1:5" s="3" customFormat="1" ht="18.75" customHeight="1">
      <c r="A15" s="288" t="s">
        <v>93</v>
      </c>
      <c r="B15" s="290" t="s">
        <v>3</v>
      </c>
      <c r="C15" s="292" t="s">
        <v>79</v>
      </c>
      <c r="D15" s="293"/>
      <c r="E15" s="293"/>
    </row>
    <row r="16" spans="1:5" s="3" customFormat="1" ht="81.75" customHeight="1">
      <c r="A16" s="289"/>
      <c r="B16" s="291"/>
      <c r="C16" s="207" t="s">
        <v>235</v>
      </c>
      <c r="D16" s="292" t="s">
        <v>104</v>
      </c>
      <c r="E16" s="293"/>
    </row>
    <row r="17" spans="1:5" s="3" customFormat="1" ht="18.75" customHeight="1">
      <c r="A17" s="208"/>
      <c r="B17" s="208"/>
      <c r="C17" s="208"/>
      <c r="D17" s="208"/>
      <c r="E17" s="208"/>
    </row>
    <row r="18" spans="1:5" ht="18.75" customHeight="1">
      <c r="A18" s="57" t="s">
        <v>23</v>
      </c>
      <c r="B18" s="209">
        <f>C18+D18</f>
        <v>12314.27451</v>
      </c>
      <c r="C18" s="210">
        <v>8664.16644</v>
      </c>
      <c r="D18" s="211">
        <v>3650.10807</v>
      </c>
      <c r="E18" s="203"/>
    </row>
    <row r="19" spans="1:5" ht="18.75" customHeight="1">
      <c r="A19" s="57" t="s">
        <v>1</v>
      </c>
      <c r="B19" s="212">
        <f>C19+D19</f>
        <v>4474.9656</v>
      </c>
      <c r="C19" s="213">
        <v>3148.5287</v>
      </c>
      <c r="D19" s="214">
        <v>1326.4369</v>
      </c>
      <c r="E19" s="203"/>
    </row>
    <row r="20" spans="1:5" ht="18.75" customHeight="1">
      <c r="A20" s="57" t="s">
        <v>2</v>
      </c>
      <c r="B20" s="212">
        <f>C20+D20</f>
        <v>6859.56002</v>
      </c>
      <c r="C20" s="213">
        <v>4826.2989</v>
      </c>
      <c r="D20" s="214">
        <v>2033.26112</v>
      </c>
      <c r="E20" s="203"/>
    </row>
    <row r="21" spans="1:5" ht="18.75" customHeight="1">
      <c r="A21" s="57" t="s">
        <v>86</v>
      </c>
      <c r="B21" s="212">
        <f>C21+D21</f>
        <v>966.7161</v>
      </c>
      <c r="C21" s="213">
        <v>680.16911</v>
      </c>
      <c r="D21" s="214">
        <v>286.54699</v>
      </c>
      <c r="E21" s="203"/>
    </row>
    <row r="22" spans="1:5" ht="18.75" customHeight="1">
      <c r="A22" s="57" t="s">
        <v>95</v>
      </c>
      <c r="B22" s="212">
        <f>C22+D22</f>
        <v>5748.76953</v>
      </c>
      <c r="C22" s="213">
        <v>4044.7609</v>
      </c>
      <c r="D22" s="214">
        <v>1704.00863</v>
      </c>
      <c r="E22" s="203"/>
    </row>
    <row r="23" spans="1:5" ht="18.75" customHeight="1">
      <c r="A23" s="57" t="s">
        <v>74</v>
      </c>
      <c r="B23" s="212">
        <f aca="true" t="shared" si="0" ref="B23:B32">C23+D23</f>
        <v>4051.0008</v>
      </c>
      <c r="C23" s="213">
        <v>2850.23248</v>
      </c>
      <c r="D23" s="214">
        <v>1200.76832</v>
      </c>
      <c r="E23" s="203"/>
    </row>
    <row r="24" spans="1:5" ht="18.75" customHeight="1">
      <c r="A24" s="57" t="s">
        <v>90</v>
      </c>
      <c r="B24" s="212">
        <f t="shared" si="0"/>
        <v>15536.97243</v>
      </c>
      <c r="C24" s="213">
        <v>10931.61558</v>
      </c>
      <c r="D24" s="214">
        <v>4605.35685</v>
      </c>
      <c r="E24" s="203"/>
    </row>
    <row r="25" spans="1:5" ht="18.75" customHeight="1">
      <c r="A25" s="58" t="s">
        <v>76</v>
      </c>
      <c r="B25" s="212">
        <f t="shared" si="0"/>
        <v>7018.42428</v>
      </c>
      <c r="C25" s="213">
        <v>4938.07378</v>
      </c>
      <c r="D25" s="214">
        <v>2080.3505</v>
      </c>
      <c r="E25" s="203"/>
    </row>
    <row r="26" spans="1:5" ht="18.75" customHeight="1">
      <c r="A26" s="57" t="s">
        <v>82</v>
      </c>
      <c r="B26" s="212">
        <f t="shared" si="0"/>
        <v>9106.88562</v>
      </c>
      <c r="C26" s="213">
        <v>6407.48854</v>
      </c>
      <c r="D26" s="214">
        <v>2699.39708</v>
      </c>
      <c r="E26" s="203"/>
    </row>
    <row r="27" spans="1:5" ht="18.75" customHeight="1">
      <c r="A27" s="202" t="s">
        <v>87</v>
      </c>
      <c r="B27" s="212">
        <f t="shared" si="0"/>
        <v>28015.40007</v>
      </c>
      <c r="C27" s="213">
        <v>19711.27807</v>
      </c>
      <c r="D27" s="214">
        <v>8304.122</v>
      </c>
      <c r="E27" s="203"/>
    </row>
    <row r="28" spans="1:5" ht="18.75" customHeight="1">
      <c r="A28" s="202" t="s">
        <v>91</v>
      </c>
      <c r="B28" s="212">
        <f t="shared" si="0"/>
        <v>11653.61337</v>
      </c>
      <c r="C28" s="213">
        <v>8199.33369</v>
      </c>
      <c r="D28" s="214">
        <v>3454.27968</v>
      </c>
      <c r="E28" s="203"/>
    </row>
    <row r="29" spans="1:5" ht="27.75" customHeight="1">
      <c r="A29" s="202" t="s">
        <v>27</v>
      </c>
      <c r="B29" s="212">
        <f t="shared" si="0"/>
        <v>7181.61822</v>
      </c>
      <c r="C29" s="213">
        <v>5052.89496</v>
      </c>
      <c r="D29" s="214">
        <v>2128.72326</v>
      </c>
      <c r="E29" s="203"/>
    </row>
    <row r="30" spans="1:5" ht="18.75">
      <c r="A30" s="58" t="s">
        <v>92</v>
      </c>
      <c r="B30" s="212">
        <f t="shared" si="0"/>
        <v>1450.07415</v>
      </c>
      <c r="C30" s="213">
        <v>1020.25368</v>
      </c>
      <c r="D30" s="214">
        <v>429.82047</v>
      </c>
      <c r="E30" s="203"/>
    </row>
    <row r="31" spans="1:5" ht="18.75">
      <c r="A31" s="58" t="s">
        <v>28</v>
      </c>
      <c r="B31" s="212">
        <f t="shared" si="0"/>
        <v>12056.78502</v>
      </c>
      <c r="C31" s="213">
        <v>8483.00012</v>
      </c>
      <c r="D31" s="214">
        <v>3573.7849</v>
      </c>
      <c r="E31" s="203"/>
    </row>
    <row r="32" spans="1:5" ht="18.75">
      <c r="A32" s="58" t="s">
        <v>96</v>
      </c>
      <c r="B32" s="212">
        <f t="shared" si="0"/>
        <v>13207.04028</v>
      </c>
      <c r="C32" s="213">
        <v>9292.30505</v>
      </c>
      <c r="D32" s="214">
        <v>3914.73523</v>
      </c>
      <c r="E32" s="203"/>
    </row>
    <row r="33" spans="1:5" ht="18.75">
      <c r="A33" s="215" t="s">
        <v>3</v>
      </c>
      <c r="B33" s="211">
        <f>SUM(B18:B32)</f>
        <v>139642.1</v>
      </c>
      <c r="C33" s="211">
        <f>SUM(C18:C32)</f>
        <v>98250.4</v>
      </c>
      <c r="D33" s="211">
        <f>D18+D19+D20+D21+D22+D23+D24+D25+D26+D27+D28+D29+D30+D31+D32</f>
        <v>41391.7</v>
      </c>
      <c r="E33" s="213"/>
    </row>
    <row r="34" ht="18.75">
      <c r="B34" s="29"/>
    </row>
    <row r="35" ht="18.75">
      <c r="B35" s="29"/>
    </row>
    <row r="36" ht="18.75">
      <c r="B36" s="29"/>
    </row>
    <row r="37" ht="18.75">
      <c r="B37" s="29"/>
    </row>
    <row r="38" ht="18.75">
      <c r="B38" s="29"/>
    </row>
    <row r="39" spans="1:2" ht="18.75">
      <c r="A39" s="33"/>
      <c r="B39" s="34"/>
    </row>
    <row r="40" ht="18.75">
      <c r="B40" s="29"/>
    </row>
    <row r="41" ht="18.75">
      <c r="B41" s="29"/>
    </row>
    <row r="42" ht="18.75">
      <c r="B42" s="29"/>
    </row>
    <row r="43" ht="18.75">
      <c r="B43" s="29"/>
    </row>
    <row r="44" ht="18.75">
      <c r="B44" s="29"/>
    </row>
    <row r="45" ht="18.75">
      <c r="B45" s="29"/>
    </row>
    <row r="46" ht="18.75">
      <c r="B46" s="29"/>
    </row>
    <row r="47" ht="18.75">
      <c r="B47" s="29"/>
    </row>
    <row r="48" ht="18.75">
      <c r="B48" s="29"/>
    </row>
    <row r="49" ht="18.75">
      <c r="B49" s="29"/>
    </row>
    <row r="50" ht="18.75">
      <c r="B50" s="29"/>
    </row>
    <row r="51" ht="18.75">
      <c r="B51" s="29"/>
    </row>
    <row r="52" ht="18.75">
      <c r="B52" s="29"/>
    </row>
    <row r="53" ht="18.75">
      <c r="B53" s="29"/>
    </row>
    <row r="54" ht="18.75">
      <c r="B54" s="29"/>
    </row>
    <row r="55" ht="18.75">
      <c r="B55" s="29"/>
    </row>
    <row r="56" ht="18.75">
      <c r="B56" s="29"/>
    </row>
    <row r="57" ht="18.75">
      <c r="B57" s="29"/>
    </row>
    <row r="58" spans="1:2" ht="18.75">
      <c r="A58" s="6"/>
      <c r="B58" s="30"/>
    </row>
  </sheetData>
  <sheetProtection/>
  <mergeCells count="15">
    <mergeCell ref="B7:E7"/>
    <mergeCell ref="B8:E8"/>
    <mergeCell ref="A10:E10"/>
    <mergeCell ref="B1:E1"/>
    <mergeCell ref="B2:E2"/>
    <mergeCell ref="B3:E3"/>
    <mergeCell ref="B4:E4"/>
    <mergeCell ref="B5:E5"/>
    <mergeCell ref="B6:E6"/>
    <mergeCell ref="A12:E12"/>
    <mergeCell ref="A14:E14"/>
    <mergeCell ref="A15:A16"/>
    <mergeCell ref="B15:B16"/>
    <mergeCell ref="C15:E15"/>
    <mergeCell ref="D16:E1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90" zoomScaleSheetLayoutView="90" zoomScalePageLayoutView="0" workbookViewId="0" topLeftCell="A1">
      <selection activeCell="B28" sqref="B28"/>
    </sheetView>
  </sheetViews>
  <sheetFormatPr defaultColWidth="9.00390625" defaultRowHeight="12.75"/>
  <cols>
    <col min="1" max="1" width="38.25390625" style="3" customWidth="1"/>
    <col min="2" max="2" width="20.625" style="2" customWidth="1"/>
    <col min="3" max="3" width="41.25390625" style="1" customWidth="1"/>
    <col min="4" max="4" width="31.25390625" style="1" customWidth="1"/>
    <col min="5" max="5" width="9.75390625" style="1" bestFit="1" customWidth="1"/>
    <col min="6" max="16384" width="9.125" style="1" customWidth="1"/>
  </cols>
  <sheetData>
    <row r="1" spans="3:6" ht="18.75">
      <c r="C1" s="296" t="s">
        <v>296</v>
      </c>
      <c r="D1" s="294"/>
      <c r="E1" s="294"/>
      <c r="F1" s="294"/>
    </row>
    <row r="2" spans="3:6" ht="18.75">
      <c r="C2" s="283" t="s">
        <v>102</v>
      </c>
      <c r="D2" s="294"/>
      <c r="E2" s="294"/>
      <c r="F2" s="294"/>
    </row>
    <row r="3" spans="3:6" ht="18.75">
      <c r="C3" s="247" t="s">
        <v>228</v>
      </c>
      <c r="D3" s="294"/>
      <c r="E3" s="294"/>
      <c r="F3" s="294"/>
    </row>
    <row r="4" spans="3:6" ht="18.75">
      <c r="C4" s="247" t="s">
        <v>229</v>
      </c>
      <c r="D4" s="294"/>
      <c r="E4" s="294"/>
      <c r="F4" s="294"/>
    </row>
    <row r="5" spans="1:4" s="3" customFormat="1" ht="18.75">
      <c r="A5" s="6"/>
      <c r="B5" s="186"/>
      <c r="C5" s="247" t="s">
        <v>236</v>
      </c>
      <c r="D5" s="254"/>
    </row>
    <row r="6" spans="1:4" s="3" customFormat="1" ht="18.75">
      <c r="A6" s="6"/>
      <c r="B6" s="186"/>
      <c r="C6" s="247" t="s">
        <v>237</v>
      </c>
      <c r="D6" s="254"/>
    </row>
    <row r="7" spans="1:4" s="3" customFormat="1" ht="21" customHeight="1">
      <c r="A7" s="6"/>
      <c r="B7" s="186"/>
      <c r="C7" s="247" t="s">
        <v>238</v>
      </c>
      <c r="D7" s="254"/>
    </row>
    <row r="8" spans="1:5" s="3" customFormat="1" ht="18.75">
      <c r="A8" s="6"/>
      <c r="B8" s="186"/>
      <c r="C8" s="247" t="s">
        <v>239</v>
      </c>
      <c r="D8" s="254"/>
      <c r="E8" s="21"/>
    </row>
    <row r="9" spans="1:5" s="3" customFormat="1" ht="18.75">
      <c r="A9" s="6"/>
      <c r="B9" s="186"/>
      <c r="C9" s="51"/>
      <c r="D9" s="186"/>
      <c r="E9" s="21"/>
    </row>
    <row r="10" spans="1:4" s="3" customFormat="1" ht="30" customHeight="1">
      <c r="A10" s="249" t="s">
        <v>83</v>
      </c>
      <c r="B10" s="249"/>
      <c r="C10" s="249"/>
      <c r="D10" s="249"/>
    </row>
    <row r="11" spans="1:4" s="3" customFormat="1" ht="18.75" hidden="1">
      <c r="A11" s="185"/>
      <c r="B11" s="185"/>
      <c r="C11" s="185"/>
      <c r="D11" s="185"/>
    </row>
    <row r="12" spans="1:4" s="3" customFormat="1" ht="44.25" customHeight="1">
      <c r="A12" s="278" t="s">
        <v>145</v>
      </c>
      <c r="B12" s="278"/>
      <c r="C12" s="278"/>
      <c r="D12" s="278"/>
    </row>
    <row r="13" spans="1:4" s="3" customFormat="1" ht="18.75" customHeight="1">
      <c r="A13" s="189"/>
      <c r="B13" s="189"/>
      <c r="C13" s="189"/>
      <c r="D13" s="189"/>
    </row>
    <row r="14" spans="1:4" s="3" customFormat="1" ht="18" customHeight="1">
      <c r="A14" s="6"/>
      <c r="B14" s="54"/>
      <c r="C14" s="54"/>
      <c r="D14" s="54" t="s">
        <v>0</v>
      </c>
    </row>
    <row r="15" spans="1:4" s="3" customFormat="1" ht="18.75">
      <c r="A15" s="279" t="s">
        <v>88</v>
      </c>
      <c r="B15" s="279" t="s">
        <v>3</v>
      </c>
      <c r="C15" s="281" t="s">
        <v>79</v>
      </c>
      <c r="D15" s="282"/>
    </row>
    <row r="16" spans="1:4" s="3" customFormat="1" ht="56.25">
      <c r="A16" s="280"/>
      <c r="B16" s="280"/>
      <c r="C16" s="190" t="s">
        <v>89</v>
      </c>
      <c r="D16" s="190" t="s">
        <v>85</v>
      </c>
    </row>
    <row r="17" spans="1:4" s="3" customFormat="1" ht="18.75">
      <c r="A17" s="196">
        <v>1</v>
      </c>
      <c r="B17" s="197">
        <v>2</v>
      </c>
      <c r="C17" s="197">
        <v>3</v>
      </c>
      <c r="D17" s="206">
        <v>4</v>
      </c>
    </row>
    <row r="18" spans="1:4" s="3" customFormat="1" ht="19.5" customHeight="1">
      <c r="A18" s="152" t="s">
        <v>23</v>
      </c>
      <c r="B18" s="56">
        <f>C18+D18</f>
        <v>199908.91033</v>
      </c>
      <c r="C18" s="61">
        <v>195910.73212</v>
      </c>
      <c r="D18" s="62">
        <v>3998.17821</v>
      </c>
    </row>
    <row r="19" spans="1:4" s="3" customFormat="1" ht="18.75" customHeight="1">
      <c r="A19" s="152" t="s">
        <v>1</v>
      </c>
      <c r="B19" s="56">
        <f aca="true" t="shared" si="0" ref="B19:B31">C19+D19</f>
        <v>510429.43033</v>
      </c>
      <c r="C19" s="61">
        <v>500220.84168</v>
      </c>
      <c r="D19" s="62">
        <v>10208.58865</v>
      </c>
    </row>
    <row r="20" spans="1:4" s="3" customFormat="1" ht="18.75">
      <c r="A20" s="152" t="s">
        <v>2</v>
      </c>
      <c r="B20" s="56">
        <f t="shared" si="0"/>
        <v>62286.0552</v>
      </c>
      <c r="C20" s="61">
        <v>61040.3341</v>
      </c>
      <c r="D20" s="62">
        <v>1245.7211</v>
      </c>
    </row>
    <row r="21" spans="1:4" s="3" customFormat="1" ht="19.5" customHeight="1">
      <c r="A21" s="152" t="s">
        <v>86</v>
      </c>
      <c r="B21" s="56">
        <f t="shared" si="0"/>
        <v>108875.0412</v>
      </c>
      <c r="C21" s="61">
        <v>106697.54037</v>
      </c>
      <c r="D21" s="62">
        <v>2177.50083</v>
      </c>
    </row>
    <row r="22" spans="1:4" s="3" customFormat="1" ht="19.5" customHeight="1">
      <c r="A22" s="152" t="s">
        <v>73</v>
      </c>
      <c r="B22" s="56">
        <f t="shared" si="0"/>
        <v>519611.62107</v>
      </c>
      <c r="C22" s="61">
        <v>509245.75697</v>
      </c>
      <c r="D22" s="62">
        <v>10365.8641</v>
      </c>
    </row>
    <row r="23" spans="1:4" s="3" customFormat="1" ht="18.75">
      <c r="A23" s="152" t="s">
        <v>74</v>
      </c>
      <c r="B23" s="56">
        <f t="shared" si="0"/>
        <v>4394.08</v>
      </c>
      <c r="C23" s="61">
        <v>4306.1984</v>
      </c>
      <c r="D23" s="62">
        <v>87.8816</v>
      </c>
    </row>
    <row r="24" spans="1:4" ht="18.75">
      <c r="A24" s="152" t="s">
        <v>90</v>
      </c>
      <c r="B24" s="56">
        <f t="shared" si="0"/>
        <v>9379.13611</v>
      </c>
      <c r="C24" s="61">
        <v>9191.55339</v>
      </c>
      <c r="D24" s="62">
        <v>187.58272</v>
      </c>
    </row>
    <row r="25" spans="1:4" ht="18.75">
      <c r="A25" s="152" t="s">
        <v>76</v>
      </c>
      <c r="B25" s="56">
        <f t="shared" si="0"/>
        <v>151442.82363</v>
      </c>
      <c r="C25" s="61">
        <v>148413.96716</v>
      </c>
      <c r="D25" s="62">
        <v>3028.85647</v>
      </c>
    </row>
    <row r="26" spans="1:4" ht="18.75">
      <c r="A26" s="152" t="s">
        <v>82</v>
      </c>
      <c r="B26" s="56">
        <f t="shared" si="0"/>
        <v>18388.03738</v>
      </c>
      <c r="C26" s="61">
        <v>18020.24724</v>
      </c>
      <c r="D26" s="62">
        <v>367.79014</v>
      </c>
    </row>
    <row r="27" spans="1:4" ht="18.75">
      <c r="A27" s="152" t="s">
        <v>87</v>
      </c>
      <c r="B27" s="56">
        <f t="shared" si="0"/>
        <v>53629.76</v>
      </c>
      <c r="C27" s="61">
        <f>44717.1648+8740-900</f>
        <v>52557.1648</v>
      </c>
      <c r="D27" s="62">
        <f>912.5952+160</f>
        <v>1072.5952</v>
      </c>
    </row>
    <row r="28" spans="1:4" ht="18.75">
      <c r="A28" s="153" t="s">
        <v>91</v>
      </c>
      <c r="B28" s="56">
        <f t="shared" si="0"/>
        <v>47412.1706</v>
      </c>
      <c r="C28" s="61">
        <f>54303.92718-7840</f>
        <v>46463.92718</v>
      </c>
      <c r="D28" s="62">
        <f>1108.24342-160</f>
        <v>948.24342</v>
      </c>
    </row>
    <row r="29" spans="1:4" ht="16.5" customHeight="1">
      <c r="A29" s="153" t="s">
        <v>27</v>
      </c>
      <c r="B29" s="56">
        <f t="shared" si="0"/>
        <v>49300</v>
      </c>
      <c r="C29" s="61">
        <v>48314</v>
      </c>
      <c r="D29" s="62">
        <v>986</v>
      </c>
    </row>
    <row r="30" spans="1:4" ht="18.75">
      <c r="A30" s="153" t="s">
        <v>92</v>
      </c>
      <c r="B30" s="56">
        <f t="shared" si="0"/>
        <v>14089.8</v>
      </c>
      <c r="C30" s="61">
        <v>13808.004</v>
      </c>
      <c r="D30" s="62">
        <v>281.796</v>
      </c>
    </row>
    <row r="31" spans="1:4" ht="18.75">
      <c r="A31" s="153" t="s">
        <v>28</v>
      </c>
      <c r="B31" s="56">
        <f t="shared" si="0"/>
        <v>77452.15771</v>
      </c>
      <c r="C31" s="61">
        <v>75903.11455</v>
      </c>
      <c r="D31" s="62">
        <v>1549.04316</v>
      </c>
    </row>
    <row r="32" spans="1:4" ht="18.75">
      <c r="A32" s="63" t="s">
        <v>3</v>
      </c>
      <c r="B32" s="64">
        <f>SUM(B18:B31)</f>
        <v>1826599.02356</v>
      </c>
      <c r="C32" s="64">
        <f>SUM(C18:C31)</f>
        <v>1790093.38196</v>
      </c>
      <c r="D32" s="64">
        <f>SUM(D18:D31)</f>
        <v>36505.6416</v>
      </c>
    </row>
    <row r="46" spans="1:5" s="2" customFormat="1" ht="18.75">
      <c r="A46" s="33"/>
      <c r="C46" s="1"/>
      <c r="D46" s="1"/>
      <c r="E46" s="1"/>
    </row>
    <row r="65" spans="1:5" s="2" customFormat="1" ht="18.75">
      <c r="A65" s="6"/>
      <c r="C65" s="1"/>
      <c r="D65" s="1"/>
      <c r="E65" s="1"/>
    </row>
  </sheetData>
  <sheetProtection/>
  <mergeCells count="13">
    <mergeCell ref="A15:A16"/>
    <mergeCell ref="B15:B16"/>
    <mergeCell ref="C15:D15"/>
    <mergeCell ref="A10:D10"/>
    <mergeCell ref="C5:D5"/>
    <mergeCell ref="C6:D6"/>
    <mergeCell ref="C7:D7"/>
    <mergeCell ref="C8:D8"/>
    <mergeCell ref="A12:D12"/>
    <mergeCell ref="C1:F1"/>
    <mergeCell ref="C2:F2"/>
    <mergeCell ref="C3:F3"/>
    <mergeCell ref="C4:F4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90" zoomScaleSheetLayoutView="90" zoomScalePageLayoutView="0" workbookViewId="0" topLeftCell="A1">
      <selection activeCell="A19" sqref="A19:A20"/>
    </sheetView>
  </sheetViews>
  <sheetFormatPr defaultColWidth="9.00390625" defaultRowHeight="12.75"/>
  <cols>
    <col min="1" max="1" width="19.375" style="3" customWidth="1"/>
    <col min="2" max="2" width="16.875" style="3" customWidth="1"/>
    <col min="3" max="3" width="22.875" style="3" customWidth="1"/>
    <col min="4" max="4" width="24.25390625" style="139" customWidth="1"/>
    <col min="5" max="5" width="0.6171875" style="1" customWidth="1"/>
    <col min="6" max="6" width="9.00390625" style="2" customWidth="1"/>
    <col min="7" max="7" width="9.12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1:6" s="3" customFormat="1" ht="18.75">
      <c r="A1" s="68"/>
      <c r="B1" s="68"/>
      <c r="C1" s="251" t="s">
        <v>97</v>
      </c>
      <c r="D1" s="251"/>
      <c r="E1" s="84"/>
      <c r="F1" s="4"/>
    </row>
    <row r="2" spans="1:6" s="3" customFormat="1" ht="18.75">
      <c r="A2" s="8"/>
      <c r="B2" s="8"/>
      <c r="C2" s="247" t="s">
        <v>101</v>
      </c>
      <c r="D2" s="247"/>
      <c r="E2" s="183"/>
      <c r="F2" s="4"/>
    </row>
    <row r="3" spans="1:6" s="3" customFormat="1" ht="18.75">
      <c r="A3" s="8"/>
      <c r="B3" s="8"/>
      <c r="C3" s="247" t="s">
        <v>240</v>
      </c>
      <c r="D3" s="247"/>
      <c r="E3" s="183"/>
      <c r="F3" s="4"/>
    </row>
    <row r="4" spans="1:6" s="3" customFormat="1" ht="18.75">
      <c r="A4" s="8"/>
      <c r="B4" s="8"/>
      <c r="C4" s="247" t="s">
        <v>189</v>
      </c>
      <c r="D4" s="247"/>
      <c r="E4" s="183"/>
      <c r="F4" s="4"/>
    </row>
    <row r="5" spans="1:6" s="3" customFormat="1" ht="18.75">
      <c r="A5" s="8"/>
      <c r="B5" s="8"/>
      <c r="C5" s="247" t="s">
        <v>190</v>
      </c>
      <c r="D5" s="247"/>
      <c r="E5" s="183"/>
      <c r="F5" s="4"/>
    </row>
    <row r="6" spans="1:9" s="3" customFormat="1" ht="18.75">
      <c r="A6" s="8"/>
      <c r="B6" s="8"/>
      <c r="C6" s="247" t="s">
        <v>241</v>
      </c>
      <c r="D6" s="247"/>
      <c r="E6" s="183"/>
      <c r="F6" s="4"/>
      <c r="H6" s="21"/>
      <c r="I6" s="21"/>
    </row>
    <row r="7" spans="1:6" s="3" customFormat="1" ht="18.75">
      <c r="A7" s="8"/>
      <c r="B7" s="8"/>
      <c r="C7" s="247" t="s">
        <v>242</v>
      </c>
      <c r="D7" s="247"/>
      <c r="E7" s="183"/>
      <c r="F7" s="4"/>
    </row>
    <row r="8" spans="1:6" s="3" customFormat="1" ht="18.75">
      <c r="A8" s="8"/>
      <c r="B8" s="8"/>
      <c r="C8" s="247" t="s">
        <v>243</v>
      </c>
      <c r="D8" s="247"/>
      <c r="E8" s="183"/>
      <c r="F8" s="4"/>
    </row>
    <row r="9" spans="2:6" s="3" customFormat="1" ht="18.75">
      <c r="B9" s="186"/>
      <c r="D9" s="186"/>
      <c r="E9" s="1"/>
      <c r="F9" s="4"/>
    </row>
    <row r="10" spans="4:6" s="3" customFormat="1" ht="18.75">
      <c r="D10" s="186"/>
      <c r="E10" s="186"/>
      <c r="F10" s="4"/>
    </row>
    <row r="11" spans="1:6" s="3" customFormat="1" ht="18.75">
      <c r="A11" s="8"/>
      <c r="D11" s="186"/>
      <c r="E11" s="1"/>
      <c r="F11" s="4"/>
    </row>
    <row r="12" spans="1:6" s="3" customFormat="1" ht="18.75">
      <c r="A12" s="248" t="s">
        <v>5</v>
      </c>
      <c r="B12" s="248"/>
      <c r="C12" s="248"/>
      <c r="D12" s="248"/>
      <c r="E12" s="184"/>
      <c r="F12" s="4"/>
    </row>
    <row r="13" spans="1:6" s="3" customFormat="1" ht="12" customHeight="1">
      <c r="A13" s="184"/>
      <c r="B13" s="184"/>
      <c r="C13" s="184"/>
      <c r="D13" s="9"/>
      <c r="E13" s="9"/>
      <c r="F13" s="4"/>
    </row>
    <row r="14" spans="1:6" s="3" customFormat="1" ht="117.75" customHeight="1">
      <c r="A14" s="249" t="s">
        <v>328</v>
      </c>
      <c r="B14" s="249"/>
      <c r="C14" s="249"/>
      <c r="D14" s="249"/>
      <c r="E14" s="249"/>
      <c r="F14" s="4"/>
    </row>
    <row r="15" spans="1:6" s="3" customFormat="1" ht="13.5" customHeight="1">
      <c r="A15" s="185"/>
      <c r="D15" s="185"/>
      <c r="E15" s="1"/>
      <c r="F15" s="4"/>
    </row>
    <row r="16" spans="1:6" s="3" customFormat="1" ht="6.75" customHeight="1">
      <c r="A16" s="185"/>
      <c r="B16" s="8"/>
      <c r="C16" s="8"/>
      <c r="D16" s="185"/>
      <c r="E16" s="1"/>
      <c r="F16" s="4"/>
    </row>
    <row r="17" spans="1:6" s="3" customFormat="1" ht="18.75">
      <c r="A17" s="8"/>
      <c r="B17" s="22"/>
      <c r="C17" s="22"/>
      <c r="D17" s="186"/>
      <c r="E17" s="1"/>
      <c r="F17" s="4"/>
    </row>
    <row r="18" spans="1:6" s="3" customFormat="1" ht="19.5" customHeight="1">
      <c r="A18" s="22"/>
      <c r="B18" s="187"/>
      <c r="C18" s="22"/>
      <c r="D18" s="273" t="s">
        <v>0</v>
      </c>
      <c r="E18" s="273"/>
      <c r="F18" s="4"/>
    </row>
    <row r="19" spans="1:6" s="3" customFormat="1" ht="19.5" customHeight="1">
      <c r="A19" s="274" t="s">
        <v>26</v>
      </c>
      <c r="B19" s="276" t="s">
        <v>3</v>
      </c>
      <c r="C19" s="276" t="s">
        <v>79</v>
      </c>
      <c r="D19" s="277"/>
      <c r="E19" s="200"/>
      <c r="F19" s="4"/>
    </row>
    <row r="20" spans="1:6" s="3" customFormat="1" ht="79.5" customHeight="1">
      <c r="A20" s="275"/>
      <c r="B20" s="276"/>
      <c r="C20" s="188" t="s">
        <v>153</v>
      </c>
      <c r="D20" s="277" t="s">
        <v>154</v>
      </c>
      <c r="E20" s="297"/>
      <c r="F20" s="4"/>
    </row>
    <row r="21" spans="1:6" s="3" customFormat="1" ht="21.75" customHeight="1">
      <c r="A21" s="226"/>
      <c r="B21" s="243"/>
      <c r="C21" s="243"/>
      <c r="D21" s="243"/>
      <c r="E21" s="243"/>
      <c r="F21" s="4"/>
    </row>
    <row r="22" spans="1:7" s="3" customFormat="1" ht="18.75">
      <c r="A22" s="3" t="s">
        <v>73</v>
      </c>
      <c r="B22" s="16">
        <f>C22+D22</f>
        <v>1095.09498</v>
      </c>
      <c r="C22" s="16">
        <f>968.24197+38.10894</f>
        <v>1006.35091</v>
      </c>
      <c r="D22" s="16">
        <f>126.85301-38.10894</f>
        <v>88.74407</v>
      </c>
      <c r="E22" s="1"/>
      <c r="F22" s="4"/>
      <c r="G22" s="4"/>
    </row>
    <row r="23" spans="1:7" s="3" customFormat="1" ht="18.75">
      <c r="A23" s="3" t="s">
        <v>28</v>
      </c>
      <c r="B23" s="16">
        <f>C23+D23</f>
        <v>1136.5528</v>
      </c>
      <c r="C23" s="16">
        <f>1082.55803-38.10894</f>
        <v>1044.44909</v>
      </c>
      <c r="D23" s="16">
        <f>53.99477+38.10894</f>
        <v>92.10371</v>
      </c>
      <c r="E23" s="1"/>
      <c r="F23" s="4"/>
      <c r="G23" s="4"/>
    </row>
    <row r="24" spans="1:6" s="3" customFormat="1" ht="33" customHeight="1">
      <c r="A24" s="6" t="s">
        <v>3</v>
      </c>
      <c r="B24" s="17">
        <f>SUM(B22:B23)</f>
        <v>2231.64778</v>
      </c>
      <c r="C24" s="17">
        <f>SUM(C22:C23)</f>
        <v>2050.8</v>
      </c>
      <c r="D24" s="17">
        <f>SUM(D22:D23)</f>
        <v>180.84778</v>
      </c>
      <c r="E24" s="14"/>
      <c r="F24" s="4"/>
    </row>
    <row r="25" spans="4:6" s="3" customFormat="1" ht="19.5" customHeight="1">
      <c r="D25" s="29"/>
      <c r="F25" s="4"/>
    </row>
    <row r="26" spans="4:6" s="3" customFormat="1" ht="18.75">
      <c r="D26" s="29"/>
      <c r="F26" s="4"/>
    </row>
    <row r="27" ht="18.75">
      <c r="D27" s="29"/>
    </row>
    <row r="28" ht="18.75">
      <c r="D28" s="29"/>
    </row>
    <row r="29" ht="18.75">
      <c r="D29" s="29"/>
    </row>
    <row r="30" ht="18.75">
      <c r="D30" s="29"/>
    </row>
    <row r="31" ht="18.75">
      <c r="D31" s="29"/>
    </row>
    <row r="32" ht="18.75">
      <c r="D32" s="29"/>
    </row>
    <row r="33" ht="18.75">
      <c r="D33" s="29"/>
    </row>
    <row r="34" spans="4:6" ht="18.75">
      <c r="D34" s="29"/>
      <c r="F34" s="1"/>
    </row>
    <row r="35" spans="4:6" ht="18.75">
      <c r="D35" s="29"/>
      <c r="F35" s="1"/>
    </row>
    <row r="36" spans="4:6" ht="18.75">
      <c r="D36" s="29"/>
      <c r="F36" s="1"/>
    </row>
    <row r="37" spans="4:6" ht="18.75">
      <c r="D37" s="29"/>
      <c r="F37" s="1"/>
    </row>
    <row r="38" spans="4:6" ht="18.75">
      <c r="D38" s="29"/>
      <c r="F38" s="1"/>
    </row>
    <row r="39" spans="4:6" ht="18.75">
      <c r="D39" s="29"/>
      <c r="F39" s="1"/>
    </row>
    <row r="40" spans="4:6" ht="18.75">
      <c r="D40" s="29"/>
      <c r="F40" s="1"/>
    </row>
    <row r="41" spans="4:6" ht="18.75">
      <c r="D41" s="29"/>
      <c r="F41" s="1"/>
    </row>
    <row r="42" spans="4:6" ht="18.75">
      <c r="D42" s="29"/>
      <c r="F42" s="1"/>
    </row>
    <row r="43" spans="4:6" ht="18.75">
      <c r="D43" s="29"/>
      <c r="F43" s="1"/>
    </row>
    <row r="44" spans="4:6" ht="18.75">
      <c r="D44" s="29"/>
      <c r="F44" s="1"/>
    </row>
    <row r="45" spans="4:6" ht="18.75">
      <c r="D45" s="29"/>
      <c r="F45" s="1"/>
    </row>
    <row r="46" spans="4:6" ht="18.75">
      <c r="D46" s="29"/>
      <c r="F46" s="1"/>
    </row>
    <row r="47" spans="4:6" ht="18.75">
      <c r="D47" s="29"/>
      <c r="F47" s="1"/>
    </row>
    <row r="48" spans="4:6" ht="18.75">
      <c r="D48" s="29"/>
      <c r="F48" s="1"/>
    </row>
    <row r="49" spans="1:6" ht="18.75">
      <c r="A49" s="33"/>
      <c r="D49" s="34"/>
      <c r="F49" s="1"/>
    </row>
    <row r="50" spans="1:6" ht="18.75">
      <c r="A50" s="1"/>
      <c r="D50" s="29"/>
      <c r="F50" s="1"/>
    </row>
    <row r="51" spans="1:6" ht="18.75">
      <c r="A51" s="1"/>
      <c r="D51" s="29"/>
      <c r="F51" s="1"/>
    </row>
    <row r="52" spans="1:6" ht="18.75">
      <c r="A52" s="1"/>
      <c r="D52" s="29"/>
      <c r="F52" s="1"/>
    </row>
    <row r="53" spans="1:6" ht="18.75">
      <c r="A53" s="1"/>
      <c r="D53" s="29"/>
      <c r="F53" s="1"/>
    </row>
    <row r="54" spans="1:6" ht="18.75">
      <c r="A54" s="1"/>
      <c r="D54" s="29"/>
      <c r="F54" s="1"/>
    </row>
    <row r="55" spans="1:6" ht="18.75">
      <c r="A55" s="1"/>
      <c r="D55" s="29"/>
      <c r="F55" s="1"/>
    </row>
    <row r="56" spans="1:6" ht="18.75">
      <c r="A56" s="1"/>
      <c r="D56" s="29"/>
      <c r="F56" s="1"/>
    </row>
    <row r="57" spans="1:6" ht="18.75">
      <c r="A57" s="1"/>
      <c r="D57" s="29"/>
      <c r="F57" s="1"/>
    </row>
    <row r="58" spans="1:6" ht="18.75">
      <c r="A58" s="1"/>
      <c r="D58" s="29"/>
      <c r="F58" s="1"/>
    </row>
    <row r="59" spans="1:6" ht="18.75">
      <c r="A59" s="1"/>
      <c r="D59" s="29"/>
      <c r="F59" s="1"/>
    </row>
    <row r="60" spans="1:6" ht="18.75">
      <c r="A60" s="1"/>
      <c r="D60" s="29"/>
      <c r="F60" s="1"/>
    </row>
    <row r="61" spans="1:6" ht="18.75">
      <c r="A61" s="1"/>
      <c r="D61" s="29"/>
      <c r="F61" s="1"/>
    </row>
    <row r="62" spans="1:6" ht="18.75">
      <c r="A62" s="1"/>
      <c r="D62" s="29"/>
      <c r="F62" s="1"/>
    </row>
    <row r="63" spans="1:6" ht="18.75">
      <c r="A63" s="1"/>
      <c r="D63" s="29"/>
      <c r="F63" s="1"/>
    </row>
    <row r="64" spans="1:6" ht="18.75">
      <c r="A64" s="1"/>
      <c r="D64" s="29"/>
      <c r="F64" s="1"/>
    </row>
    <row r="65" spans="1:6" ht="18.75">
      <c r="A65" s="1"/>
      <c r="D65" s="29"/>
      <c r="F65" s="1"/>
    </row>
    <row r="66" spans="4:6" ht="18.75">
      <c r="D66" s="29"/>
      <c r="F66" s="1"/>
    </row>
    <row r="67" spans="4:6" ht="18.75">
      <c r="D67" s="29"/>
      <c r="F67" s="1"/>
    </row>
    <row r="68" spans="1:6" ht="18.75">
      <c r="A68" s="6"/>
      <c r="D68" s="30"/>
      <c r="F68" s="1"/>
    </row>
  </sheetData>
  <sheetProtection/>
  <mergeCells count="15">
    <mergeCell ref="A19:A20"/>
    <mergeCell ref="B19:B20"/>
    <mergeCell ref="C19:D19"/>
    <mergeCell ref="D20:E20"/>
    <mergeCell ref="C6:D6"/>
    <mergeCell ref="C7:D7"/>
    <mergeCell ref="C8:D8"/>
    <mergeCell ref="A12:D12"/>
    <mergeCell ref="A14:E14"/>
    <mergeCell ref="D18:E18"/>
    <mergeCell ref="C1:D1"/>
    <mergeCell ref="C2:D2"/>
    <mergeCell ref="C3:D3"/>
    <mergeCell ref="C4:D4"/>
    <mergeCell ref="C5:D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78"/>
  <sheetViews>
    <sheetView zoomScalePageLayoutView="0" workbookViewId="0" topLeftCell="A1">
      <selection activeCell="A1" sqref="A1:D74"/>
    </sheetView>
  </sheetViews>
  <sheetFormatPr defaultColWidth="31.25390625" defaultRowHeight="12.75"/>
  <cols>
    <col min="1" max="1" width="27.625" style="103" customWidth="1"/>
    <col min="2" max="2" width="16.875" style="103" customWidth="1"/>
    <col min="3" max="3" width="17.00390625" style="103" customWidth="1"/>
    <col min="4" max="4" width="21.125" style="102" customWidth="1"/>
    <col min="5" max="255" width="9.125" style="103" customWidth="1"/>
    <col min="256" max="16384" width="31.25390625" style="103" customWidth="1"/>
  </cols>
  <sheetData>
    <row r="1" spans="1:5" ht="18.75">
      <c r="A1" s="102"/>
      <c r="B1" s="36"/>
      <c r="C1" s="36"/>
      <c r="D1" s="36" t="s">
        <v>316</v>
      </c>
      <c r="E1" s="102"/>
    </row>
    <row r="2" spans="2:7" s="104" customFormat="1" ht="18.75" customHeight="1">
      <c r="B2" s="221"/>
      <c r="C2" s="221"/>
      <c r="D2" s="221" t="s">
        <v>101</v>
      </c>
      <c r="F2" s="308"/>
      <c r="G2" s="309"/>
    </row>
    <row r="3" spans="2:7" s="104" customFormat="1" ht="18.75" customHeight="1">
      <c r="B3" s="247"/>
      <c r="C3" s="247"/>
      <c r="D3" s="247"/>
      <c r="F3" s="308"/>
      <c r="G3" s="309"/>
    </row>
    <row r="4" spans="1:7" s="104" customFormat="1" ht="18.75">
      <c r="A4" s="84"/>
      <c r="B4" s="247"/>
      <c r="C4" s="247"/>
      <c r="D4" s="247"/>
      <c r="F4" s="247"/>
      <c r="G4" s="254"/>
    </row>
    <row r="5" spans="1:7" s="104" customFormat="1" ht="18.75">
      <c r="A5" s="84"/>
      <c r="B5" s="247"/>
      <c r="C5" s="247"/>
      <c r="D5" s="247"/>
      <c r="F5" s="247"/>
      <c r="G5" s="254"/>
    </row>
    <row r="6" spans="1:7" s="104" customFormat="1" ht="18.75">
      <c r="A6" s="84"/>
      <c r="B6" s="247"/>
      <c r="C6" s="247"/>
      <c r="D6" s="247"/>
      <c r="F6" s="247"/>
      <c r="G6" s="254"/>
    </row>
    <row r="7" spans="1:7" s="104" customFormat="1" ht="18.75">
      <c r="A7" s="84"/>
      <c r="B7" s="8"/>
      <c r="C7" s="193"/>
      <c r="D7" s="68"/>
      <c r="F7" s="247"/>
      <c r="G7" s="254"/>
    </row>
    <row r="8" spans="1:7" s="104" customFormat="1" ht="18.75">
      <c r="A8" s="84"/>
      <c r="B8" s="247"/>
      <c r="C8" s="247"/>
      <c r="D8" s="247"/>
      <c r="F8" s="247"/>
      <c r="G8" s="254"/>
    </row>
    <row r="9" spans="1:7" s="104" customFormat="1" ht="18.75" customHeight="1">
      <c r="A9" s="84"/>
      <c r="B9" s="84"/>
      <c r="C9" s="106"/>
      <c r="D9" s="106"/>
      <c r="F9" s="247"/>
      <c r="G9" s="254"/>
    </row>
    <row r="10" spans="1:4" s="1" customFormat="1" ht="16.5" customHeight="1">
      <c r="A10" s="252" t="s">
        <v>83</v>
      </c>
      <c r="B10" s="252"/>
      <c r="C10" s="252"/>
      <c r="D10" s="252"/>
    </row>
    <row r="11" spans="1:2" s="1" customFormat="1" ht="4.5" customHeight="1">
      <c r="A11" s="85"/>
      <c r="B11" s="85"/>
    </row>
    <row r="12" spans="1:4" s="1" customFormat="1" ht="16.5" customHeight="1">
      <c r="A12" s="253" t="s">
        <v>329</v>
      </c>
      <c r="B12" s="253"/>
      <c r="C12" s="253"/>
      <c r="D12" s="253"/>
    </row>
    <row r="13" spans="1:4" s="1" customFormat="1" ht="59.25" customHeight="1">
      <c r="A13" s="253"/>
      <c r="B13" s="253"/>
      <c r="C13" s="253"/>
      <c r="D13" s="253"/>
    </row>
    <row r="14" spans="1:4" s="1" customFormat="1" ht="19.5" customHeight="1">
      <c r="A14" s="71"/>
      <c r="B14" s="71"/>
      <c r="C14" s="71"/>
      <c r="D14" s="71"/>
    </row>
    <row r="15" spans="1:4" s="1" customFormat="1" ht="19.5" customHeight="1">
      <c r="A15" s="71"/>
      <c r="B15" s="71"/>
      <c r="C15" s="71"/>
      <c r="D15" s="71"/>
    </row>
    <row r="16" s="104" customFormat="1" ht="18" customHeight="1">
      <c r="C16" s="107"/>
    </row>
    <row r="17" spans="2:4" s="108" customFormat="1" ht="20.25" customHeight="1">
      <c r="B17" s="109"/>
      <c r="D17" s="110" t="s">
        <v>0</v>
      </c>
    </row>
    <row r="18" spans="1:4" s="104" customFormat="1" ht="19.5" customHeight="1">
      <c r="A18" s="298" t="s">
        <v>103</v>
      </c>
      <c r="B18" s="301" t="s">
        <v>3</v>
      </c>
      <c r="C18" s="304" t="s">
        <v>79</v>
      </c>
      <c r="D18" s="305"/>
    </row>
    <row r="19" spans="1:4" s="104" customFormat="1" ht="33.75" customHeight="1">
      <c r="A19" s="299"/>
      <c r="B19" s="302"/>
      <c r="C19" s="302" t="s">
        <v>80</v>
      </c>
      <c r="D19" s="306" t="s">
        <v>104</v>
      </c>
    </row>
    <row r="20" spans="1:4" s="104" customFormat="1" ht="37.5" customHeight="1">
      <c r="A20" s="300"/>
      <c r="B20" s="303"/>
      <c r="C20" s="303"/>
      <c r="D20" s="307"/>
    </row>
    <row r="21" spans="1:4" s="104" customFormat="1" ht="16.5" customHeight="1">
      <c r="A21" s="111">
        <v>1</v>
      </c>
      <c r="B21" s="112">
        <v>2</v>
      </c>
      <c r="C21" s="112">
        <v>3</v>
      </c>
      <c r="D21" s="113">
        <v>4</v>
      </c>
    </row>
    <row r="22" spans="1:4" s="104" customFormat="1" ht="6.75" customHeight="1">
      <c r="A22" s="114"/>
      <c r="B22" s="114"/>
      <c r="C22" s="115"/>
      <c r="D22" s="115"/>
    </row>
    <row r="23" spans="1:5" ht="18.75">
      <c r="A23" s="116" t="s">
        <v>23</v>
      </c>
      <c r="B23" s="115">
        <f>C23+D23</f>
        <v>78615.68731</v>
      </c>
      <c r="C23" s="115">
        <v>77043.37314</v>
      </c>
      <c r="D23" s="115">
        <v>1572.31417</v>
      </c>
      <c r="E23" s="117"/>
    </row>
    <row r="24" spans="1:5" ht="18.75">
      <c r="A24" s="116" t="s">
        <v>1</v>
      </c>
      <c r="B24" s="115">
        <f aca="true" t="shared" si="0" ref="B24:B73">C24+D24</f>
        <v>17983.65244</v>
      </c>
      <c r="C24" s="115">
        <v>17623.97929</v>
      </c>
      <c r="D24" s="115">
        <v>359.67315</v>
      </c>
      <c r="E24" s="118"/>
    </row>
    <row r="25" spans="1:5" ht="21.75" customHeight="1">
      <c r="A25" s="116" t="s">
        <v>2</v>
      </c>
      <c r="B25" s="115">
        <f t="shared" si="0"/>
        <v>10247.66786</v>
      </c>
      <c r="C25" s="115">
        <v>10042.71445</v>
      </c>
      <c r="D25" s="115">
        <v>204.95341</v>
      </c>
      <c r="E25" s="118"/>
    </row>
    <row r="26" spans="1:5" ht="37.5">
      <c r="A26" s="116" t="s">
        <v>32</v>
      </c>
      <c r="B26" s="115">
        <f t="shared" si="0"/>
        <v>4169.39428</v>
      </c>
      <c r="C26" s="115">
        <v>4086.00637</v>
      </c>
      <c r="D26" s="118">
        <v>83.38791</v>
      </c>
      <c r="E26" s="118"/>
    </row>
    <row r="27" spans="1:5" ht="37.5">
      <c r="A27" s="116" t="s">
        <v>34</v>
      </c>
      <c r="B27" s="115">
        <f t="shared" si="0"/>
        <v>3616.82395</v>
      </c>
      <c r="C27" s="115">
        <v>3544.48745</v>
      </c>
      <c r="D27" s="118">
        <v>72.3365</v>
      </c>
      <c r="E27" s="118"/>
    </row>
    <row r="28" spans="1:5" ht="37.5">
      <c r="A28" s="116" t="s">
        <v>33</v>
      </c>
      <c r="B28" s="115">
        <f t="shared" si="0"/>
        <v>1507.00998</v>
      </c>
      <c r="C28" s="115">
        <v>1476.86977</v>
      </c>
      <c r="D28" s="118">
        <v>30.14021</v>
      </c>
      <c r="E28" s="118"/>
    </row>
    <row r="29" spans="1:5" ht="37.5">
      <c r="A29" s="116" t="s">
        <v>35</v>
      </c>
      <c r="B29" s="115">
        <f t="shared" si="0"/>
        <v>3315.42196</v>
      </c>
      <c r="C29" s="115">
        <v>3249.1135</v>
      </c>
      <c r="D29" s="118">
        <v>66.30846</v>
      </c>
      <c r="E29" s="118"/>
    </row>
    <row r="30" spans="1:5" ht="37.5">
      <c r="A30" s="116" t="s">
        <v>105</v>
      </c>
      <c r="B30" s="115">
        <f t="shared" si="0"/>
        <v>3315.42196</v>
      </c>
      <c r="C30" s="115">
        <v>3249.1135</v>
      </c>
      <c r="D30" s="118">
        <v>66.30846</v>
      </c>
      <c r="E30" s="118"/>
    </row>
    <row r="31" spans="1:5" ht="37.5">
      <c r="A31" s="116" t="s">
        <v>106</v>
      </c>
      <c r="B31" s="115">
        <f t="shared" si="0"/>
        <v>5324.7686</v>
      </c>
      <c r="C31" s="115">
        <v>5218.2732</v>
      </c>
      <c r="D31" s="118">
        <v>106.4954</v>
      </c>
      <c r="E31" s="118"/>
    </row>
    <row r="32" spans="1:5" ht="37.5">
      <c r="A32" s="116" t="s">
        <v>37</v>
      </c>
      <c r="B32" s="115">
        <f t="shared" si="0"/>
        <v>3265.18829</v>
      </c>
      <c r="C32" s="115">
        <v>3199.88451</v>
      </c>
      <c r="D32" s="118">
        <v>65.30378</v>
      </c>
      <c r="E32" s="118"/>
    </row>
    <row r="33" spans="1:5" ht="37.5">
      <c r="A33" s="116" t="s">
        <v>107</v>
      </c>
      <c r="B33" s="115">
        <f t="shared" si="0"/>
        <v>3667.05762</v>
      </c>
      <c r="C33" s="115">
        <v>3593.71645</v>
      </c>
      <c r="D33" s="118">
        <v>73.34117</v>
      </c>
      <c r="E33" s="118"/>
    </row>
    <row r="34" spans="1:5" ht="37.5">
      <c r="A34" s="116" t="s">
        <v>108</v>
      </c>
      <c r="B34" s="115">
        <f t="shared" si="0"/>
        <v>2863.31896</v>
      </c>
      <c r="C34" s="115">
        <v>2806.05257</v>
      </c>
      <c r="D34" s="118">
        <v>57.26639</v>
      </c>
      <c r="E34" s="118"/>
    </row>
    <row r="35" spans="1:5" ht="37.5">
      <c r="A35" s="116" t="s">
        <v>39</v>
      </c>
      <c r="B35" s="115">
        <f t="shared" si="0"/>
        <v>2461.44964</v>
      </c>
      <c r="C35" s="115">
        <v>2412.22063</v>
      </c>
      <c r="D35" s="118">
        <v>49.22901</v>
      </c>
      <c r="E35" s="118"/>
    </row>
    <row r="36" spans="1:5" ht="37.5">
      <c r="A36" s="116" t="s">
        <v>40</v>
      </c>
      <c r="B36" s="115">
        <f t="shared" si="0"/>
        <v>1255.84165</v>
      </c>
      <c r="C36" s="115">
        <v>1230.72481</v>
      </c>
      <c r="D36" s="118">
        <v>25.11684</v>
      </c>
      <c r="E36" s="118"/>
    </row>
    <row r="37" spans="1:5" ht="37.5">
      <c r="A37" s="116" t="s">
        <v>109</v>
      </c>
      <c r="B37" s="115">
        <f t="shared" si="0"/>
        <v>4219.62794</v>
      </c>
      <c r="C37" s="115">
        <v>4135.23536</v>
      </c>
      <c r="D37" s="118">
        <v>84.39258</v>
      </c>
      <c r="E37" s="118"/>
    </row>
    <row r="38" spans="1:5" ht="37.5">
      <c r="A38" s="116" t="s">
        <v>110</v>
      </c>
      <c r="B38" s="115">
        <f t="shared" si="0"/>
        <v>6630.84391</v>
      </c>
      <c r="C38" s="115">
        <v>6498.227</v>
      </c>
      <c r="D38" s="118">
        <v>132.61691</v>
      </c>
      <c r="E38" s="118"/>
    </row>
    <row r="39" spans="1:5" ht="37.5" customHeight="1">
      <c r="A39" s="116" t="s">
        <v>41</v>
      </c>
      <c r="B39" s="115">
        <f t="shared" si="0"/>
        <v>2260.51497</v>
      </c>
      <c r="C39" s="115">
        <v>2215.30466</v>
      </c>
      <c r="D39" s="118">
        <v>45.21031</v>
      </c>
      <c r="E39" s="118"/>
    </row>
    <row r="40" spans="1:5" ht="37.5">
      <c r="A40" s="116" t="s">
        <v>42</v>
      </c>
      <c r="B40" s="115">
        <f t="shared" si="0"/>
        <v>1406.54262</v>
      </c>
      <c r="C40" s="115">
        <v>1378.4118</v>
      </c>
      <c r="D40" s="118">
        <v>28.13082</v>
      </c>
      <c r="E40" s="118"/>
    </row>
    <row r="41" spans="1:5" ht="37.5">
      <c r="A41" s="116" t="s">
        <v>43</v>
      </c>
      <c r="B41" s="115">
        <f t="shared" si="0"/>
        <v>1657.71098</v>
      </c>
      <c r="C41" s="115">
        <v>1624.55675</v>
      </c>
      <c r="D41" s="118">
        <v>33.15423</v>
      </c>
      <c r="E41" s="118"/>
    </row>
    <row r="42" spans="1:5" ht="37.5">
      <c r="A42" s="116" t="s">
        <v>44</v>
      </c>
      <c r="B42" s="115">
        <f t="shared" si="0"/>
        <v>602.80399</v>
      </c>
      <c r="C42" s="115">
        <v>590.74791</v>
      </c>
      <c r="D42" s="118">
        <v>12.05608</v>
      </c>
      <c r="E42" s="118"/>
    </row>
    <row r="43" spans="1:5" ht="37.5">
      <c r="A43" s="116" t="s">
        <v>111</v>
      </c>
      <c r="B43" s="115">
        <f t="shared" si="0"/>
        <v>653.03766</v>
      </c>
      <c r="C43" s="115">
        <v>639.9769</v>
      </c>
      <c r="D43" s="118">
        <v>13.06076</v>
      </c>
      <c r="E43" s="118"/>
    </row>
    <row r="44" spans="1:5" ht="36.75" customHeight="1">
      <c r="A44" s="116" t="s">
        <v>45</v>
      </c>
      <c r="B44" s="115">
        <f t="shared" si="0"/>
        <v>502.33666</v>
      </c>
      <c r="C44" s="115">
        <v>492.28992</v>
      </c>
      <c r="D44" s="118">
        <v>10.04674</v>
      </c>
      <c r="E44" s="118"/>
    </row>
    <row r="45" spans="1:5" ht="37.5">
      <c r="A45" s="116" t="s">
        <v>46</v>
      </c>
      <c r="B45" s="115">
        <f t="shared" si="0"/>
        <v>351.63567</v>
      </c>
      <c r="C45" s="115">
        <v>344.60295</v>
      </c>
      <c r="D45" s="118">
        <v>7.03272</v>
      </c>
      <c r="E45" s="118"/>
    </row>
    <row r="46" spans="1:5" ht="37.5">
      <c r="A46" s="116" t="s">
        <v>112</v>
      </c>
      <c r="B46" s="115">
        <f t="shared" si="0"/>
        <v>653.03766</v>
      </c>
      <c r="C46" s="115">
        <v>639.9769</v>
      </c>
      <c r="D46" s="118">
        <v>13.06076</v>
      </c>
      <c r="E46" s="118"/>
    </row>
    <row r="47" spans="1:5" ht="37.5">
      <c r="A47" s="116" t="s">
        <v>113</v>
      </c>
      <c r="B47" s="115">
        <f t="shared" si="0"/>
        <v>1004.67332</v>
      </c>
      <c r="C47" s="115">
        <v>984.57985</v>
      </c>
      <c r="D47" s="118">
        <v>20.09347</v>
      </c>
      <c r="E47" s="118"/>
    </row>
    <row r="48" spans="1:5" ht="37.5">
      <c r="A48" s="116" t="s">
        <v>47</v>
      </c>
      <c r="B48" s="115">
        <f t="shared" si="0"/>
        <v>602.80399</v>
      </c>
      <c r="C48" s="115">
        <v>590.74791</v>
      </c>
      <c r="D48" s="118">
        <v>12.05608</v>
      </c>
      <c r="E48" s="118"/>
    </row>
    <row r="49" spans="1:5" ht="37.5">
      <c r="A49" s="116" t="s">
        <v>48</v>
      </c>
      <c r="B49" s="115">
        <f t="shared" si="0"/>
        <v>803.73866</v>
      </c>
      <c r="C49" s="115">
        <v>787.66388</v>
      </c>
      <c r="D49" s="118">
        <v>16.07478</v>
      </c>
      <c r="E49" s="118"/>
    </row>
    <row r="50" spans="1:5" ht="37.5">
      <c r="A50" s="116" t="s">
        <v>49</v>
      </c>
      <c r="B50" s="115">
        <f t="shared" si="0"/>
        <v>150.701</v>
      </c>
      <c r="C50" s="115">
        <v>147.68698</v>
      </c>
      <c r="D50" s="118">
        <v>3.01402</v>
      </c>
      <c r="E50" s="118"/>
    </row>
    <row r="51" spans="1:5" ht="37.5">
      <c r="A51" s="116" t="s">
        <v>114</v>
      </c>
      <c r="B51" s="115">
        <f t="shared" si="0"/>
        <v>401.86933</v>
      </c>
      <c r="C51" s="115">
        <v>393.83194</v>
      </c>
      <c r="D51" s="118">
        <v>8.03739</v>
      </c>
      <c r="E51" s="118"/>
    </row>
    <row r="52" spans="1:5" ht="37.5">
      <c r="A52" s="116" t="s">
        <v>52</v>
      </c>
      <c r="B52" s="115">
        <f t="shared" si="0"/>
        <v>50.23366</v>
      </c>
      <c r="C52" s="115">
        <v>49.22899</v>
      </c>
      <c r="D52" s="118">
        <v>1.00467</v>
      </c>
      <c r="E52" s="118"/>
    </row>
    <row r="53" spans="1:5" ht="37.5">
      <c r="A53" s="116" t="s">
        <v>115</v>
      </c>
      <c r="B53" s="115">
        <f t="shared" si="0"/>
        <v>853.97232</v>
      </c>
      <c r="C53" s="115">
        <v>836.89287</v>
      </c>
      <c r="D53" s="118">
        <v>17.07945</v>
      </c>
      <c r="E53" s="118"/>
    </row>
    <row r="54" spans="1:5" ht="36.75" customHeight="1">
      <c r="A54" s="116" t="s">
        <v>54</v>
      </c>
      <c r="B54" s="115">
        <f t="shared" si="0"/>
        <v>401.86933</v>
      </c>
      <c r="C54" s="115">
        <v>393.83194</v>
      </c>
      <c r="D54" s="118">
        <v>8.03739</v>
      </c>
      <c r="E54" s="118"/>
    </row>
    <row r="55" spans="1:5" ht="73.5" customHeight="1">
      <c r="A55" s="116" t="s">
        <v>116</v>
      </c>
      <c r="B55" s="115">
        <f t="shared" si="0"/>
        <v>1105.14065</v>
      </c>
      <c r="C55" s="115">
        <v>1083.03783</v>
      </c>
      <c r="D55" s="118">
        <v>22.10282</v>
      </c>
      <c r="E55" s="118"/>
    </row>
    <row r="56" spans="1:5" ht="37.5">
      <c r="A56" s="116" t="s">
        <v>117</v>
      </c>
      <c r="B56" s="115">
        <f t="shared" si="0"/>
        <v>653.03766</v>
      </c>
      <c r="C56" s="115">
        <v>639.9769</v>
      </c>
      <c r="D56" s="118">
        <v>13.06076</v>
      </c>
      <c r="E56" s="118"/>
    </row>
    <row r="57" spans="1:5" ht="37.5">
      <c r="A57" s="116" t="s">
        <v>57</v>
      </c>
      <c r="B57" s="115">
        <f t="shared" si="0"/>
        <v>2109.81397</v>
      </c>
      <c r="C57" s="115">
        <v>2067.61768</v>
      </c>
      <c r="D57" s="118">
        <v>42.19629</v>
      </c>
      <c r="E57" s="118"/>
    </row>
    <row r="58" spans="1:5" ht="37.5">
      <c r="A58" s="116" t="s">
        <v>58</v>
      </c>
      <c r="B58" s="115">
        <f t="shared" si="0"/>
        <v>653.03766</v>
      </c>
      <c r="C58" s="115">
        <v>639.9769</v>
      </c>
      <c r="D58" s="118">
        <v>13.06076</v>
      </c>
      <c r="E58" s="118"/>
    </row>
    <row r="59" spans="1:5" ht="37.5">
      <c r="A59" s="116" t="s">
        <v>59</v>
      </c>
      <c r="B59" s="115">
        <f t="shared" si="0"/>
        <v>954.43966</v>
      </c>
      <c r="C59" s="115">
        <v>935.35086</v>
      </c>
      <c r="D59" s="118">
        <v>19.0888</v>
      </c>
      <c r="E59" s="118"/>
    </row>
    <row r="60" spans="1:5" ht="37.5">
      <c r="A60" s="116" t="s">
        <v>60</v>
      </c>
      <c r="B60" s="115">
        <f t="shared" si="0"/>
        <v>200.93466</v>
      </c>
      <c r="C60" s="115">
        <v>196.91597</v>
      </c>
      <c r="D60" s="118">
        <v>4.01869</v>
      </c>
      <c r="E60" s="118"/>
    </row>
    <row r="61" spans="1:5" ht="37.5">
      <c r="A61" s="116" t="s">
        <v>118</v>
      </c>
      <c r="B61" s="115">
        <f t="shared" si="0"/>
        <v>401.86933</v>
      </c>
      <c r="C61" s="115">
        <v>393.83194</v>
      </c>
      <c r="D61" s="118">
        <v>8.03739</v>
      </c>
      <c r="E61" s="118"/>
    </row>
    <row r="62" spans="1:5" ht="37.5">
      <c r="A62" s="116" t="s">
        <v>119</v>
      </c>
      <c r="B62" s="115">
        <f t="shared" si="0"/>
        <v>150.701</v>
      </c>
      <c r="C62" s="115">
        <v>147.68698</v>
      </c>
      <c r="D62" s="118">
        <v>3.01402</v>
      </c>
      <c r="E62" s="118"/>
    </row>
    <row r="63" spans="1:5" ht="37.5">
      <c r="A63" s="116" t="s">
        <v>120</v>
      </c>
      <c r="B63" s="115">
        <f t="shared" si="0"/>
        <v>653.03766</v>
      </c>
      <c r="C63" s="115">
        <v>639.9769</v>
      </c>
      <c r="D63" s="118">
        <v>13.06076</v>
      </c>
      <c r="E63" s="118"/>
    </row>
    <row r="64" spans="1:5" ht="37.5">
      <c r="A64" s="116" t="s">
        <v>62</v>
      </c>
      <c r="B64" s="115">
        <f t="shared" si="0"/>
        <v>653.03766</v>
      </c>
      <c r="C64" s="115">
        <v>639.9769</v>
      </c>
      <c r="D64" s="118">
        <v>13.06076</v>
      </c>
      <c r="E64" s="118"/>
    </row>
    <row r="65" spans="1:5" ht="37.5">
      <c r="A65" s="116" t="s">
        <v>64</v>
      </c>
      <c r="B65" s="115">
        <f t="shared" si="0"/>
        <v>853.97232</v>
      </c>
      <c r="C65" s="115">
        <v>836.89287</v>
      </c>
      <c r="D65" s="118">
        <v>17.07945</v>
      </c>
      <c r="E65" s="118"/>
    </row>
    <row r="66" spans="1:5" ht="37.5">
      <c r="A66" s="116" t="s">
        <v>121</v>
      </c>
      <c r="B66" s="115">
        <f t="shared" si="0"/>
        <v>1004.67332</v>
      </c>
      <c r="C66" s="115">
        <v>984.57985</v>
      </c>
      <c r="D66" s="118">
        <v>20.09347</v>
      </c>
      <c r="E66" s="118"/>
    </row>
    <row r="67" spans="1:5" ht="37.5">
      <c r="A67" s="116" t="s">
        <v>122</v>
      </c>
      <c r="B67" s="115">
        <f t="shared" si="0"/>
        <v>803.73866</v>
      </c>
      <c r="C67" s="115">
        <v>787.66388</v>
      </c>
      <c r="D67" s="118">
        <v>16.07478</v>
      </c>
      <c r="E67" s="118"/>
    </row>
    <row r="68" spans="1:5" ht="37.5">
      <c r="A68" s="116" t="s">
        <v>65</v>
      </c>
      <c r="B68" s="115">
        <f t="shared" si="0"/>
        <v>853.97232</v>
      </c>
      <c r="C68" s="115">
        <v>836.89287</v>
      </c>
      <c r="D68" s="118">
        <v>17.07945</v>
      </c>
      <c r="E68" s="118"/>
    </row>
    <row r="69" spans="1:5" ht="37.5">
      <c r="A69" s="116" t="s">
        <v>123</v>
      </c>
      <c r="B69" s="115">
        <f t="shared" si="0"/>
        <v>803.73866</v>
      </c>
      <c r="C69" s="115">
        <v>787.66388</v>
      </c>
      <c r="D69" s="118">
        <v>16.07478</v>
      </c>
      <c r="E69" s="118"/>
    </row>
    <row r="70" spans="1:5" ht="37.5">
      <c r="A70" s="116" t="s">
        <v>68</v>
      </c>
      <c r="B70" s="115">
        <f t="shared" si="0"/>
        <v>502.33666</v>
      </c>
      <c r="C70" s="115">
        <v>492.28992</v>
      </c>
      <c r="D70" s="118">
        <v>10.04674</v>
      </c>
      <c r="E70" s="118"/>
    </row>
    <row r="71" spans="1:5" ht="37.5">
      <c r="A71" s="116" t="s">
        <v>70</v>
      </c>
      <c r="B71" s="115">
        <f t="shared" si="0"/>
        <v>502.33666</v>
      </c>
      <c r="C71" s="115">
        <v>492.28992</v>
      </c>
      <c r="D71" s="118">
        <v>10.04674</v>
      </c>
      <c r="E71" s="118"/>
    </row>
    <row r="72" spans="1:5" ht="37.5">
      <c r="A72" s="116" t="s">
        <v>71</v>
      </c>
      <c r="B72" s="115">
        <f t="shared" si="0"/>
        <v>502.33666</v>
      </c>
      <c r="C72" s="115">
        <v>492.28992</v>
      </c>
      <c r="D72" s="118">
        <v>10.04674</v>
      </c>
      <c r="E72" s="118"/>
    </row>
    <row r="73" spans="1:5" ht="37.5">
      <c r="A73" s="116" t="s">
        <v>72</v>
      </c>
      <c r="B73" s="115">
        <f t="shared" si="0"/>
        <v>803.73866</v>
      </c>
      <c r="C73" s="115">
        <v>787.66388</v>
      </c>
      <c r="D73" s="118">
        <v>16.07478</v>
      </c>
      <c r="E73" s="118"/>
    </row>
    <row r="74" spans="1:5" ht="24.75" customHeight="1">
      <c r="A74" s="1" t="s">
        <v>3</v>
      </c>
      <c r="B74" s="120">
        <f>SUM(B23:B73)</f>
        <v>178982.552</v>
      </c>
      <c r="C74" s="120">
        <f>SUM(C23:C73)</f>
        <v>175402.9</v>
      </c>
      <c r="D74" s="120">
        <f>SUM(D23:D73)</f>
        <v>3579.652</v>
      </c>
      <c r="E74" s="102"/>
    </row>
    <row r="75" spans="1:5" ht="18">
      <c r="A75" s="102"/>
      <c r="B75" s="102"/>
      <c r="C75" s="102"/>
      <c r="E75" s="102"/>
    </row>
    <row r="76" spans="1:5" ht="18">
      <c r="A76" s="102"/>
      <c r="B76" s="102"/>
      <c r="C76" s="102"/>
      <c r="E76" s="102"/>
    </row>
    <row r="77" spans="1:5" ht="18">
      <c r="A77" s="102"/>
      <c r="B77" s="102"/>
      <c r="C77" s="102"/>
      <c r="E77" s="102"/>
    </row>
    <row r="78" spans="1:5" ht="18">
      <c r="A78" s="102"/>
      <c r="B78" s="102"/>
      <c r="C78" s="102"/>
      <c r="E78" s="102"/>
    </row>
  </sheetData>
  <sheetProtection/>
  <mergeCells count="20">
    <mergeCell ref="F9:G9"/>
    <mergeCell ref="B8:D8"/>
    <mergeCell ref="F2:G2"/>
    <mergeCell ref="F3:G3"/>
    <mergeCell ref="F4:G4"/>
    <mergeCell ref="F5:G5"/>
    <mergeCell ref="F6:G6"/>
    <mergeCell ref="F7:G7"/>
    <mergeCell ref="F8:G8"/>
    <mergeCell ref="B3:D3"/>
    <mergeCell ref="B4:D4"/>
    <mergeCell ref="B5:D5"/>
    <mergeCell ref="B6:D6"/>
    <mergeCell ref="A10:D10"/>
    <mergeCell ref="A12:D13"/>
    <mergeCell ref="A18:A20"/>
    <mergeCell ref="B18:B20"/>
    <mergeCell ref="C18:D18"/>
    <mergeCell ref="C19:C20"/>
    <mergeCell ref="D19:D20"/>
  </mergeCells>
  <printOptions/>
  <pageMargins left="0.984251968503937" right="0.7874015748031497" top="0.984251968503937" bottom="0.7874015748031497" header="0.5118110236220472" footer="0.5118110236220472"/>
  <pageSetup fitToHeight="0" horizontalDpi="600" verticalDpi="600" orientation="portrait" paperSize="9" r:id="rId1"/>
  <headerFooter differentFirst="1" scaleWithDoc="0">
    <oddHeader>&amp;R&amp;"Times New Roman,обычный"&amp;14&amp;P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5.75390625" style="7" customWidth="1"/>
    <col min="2" max="2" width="22.00390625" style="13" customWidth="1"/>
    <col min="3" max="3" width="29.625" style="1" customWidth="1"/>
    <col min="4" max="4" width="34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ht="18.75">
      <c r="A1" s="90"/>
      <c r="B1" s="36"/>
      <c r="C1" s="36"/>
      <c r="D1" s="36" t="s">
        <v>297</v>
      </c>
    </row>
    <row r="2" spans="1:4" ht="18.75" customHeight="1">
      <c r="A2" s="90"/>
      <c r="B2" s="221"/>
      <c r="C2" s="221"/>
      <c r="D2" s="221" t="s">
        <v>101</v>
      </c>
    </row>
    <row r="3" spans="1:4" ht="18.75">
      <c r="A3" s="90"/>
      <c r="B3" s="247"/>
      <c r="C3" s="247"/>
      <c r="D3" s="247"/>
    </row>
    <row r="4" spans="1:4" ht="18.75">
      <c r="A4" s="90"/>
      <c r="B4" s="247"/>
      <c r="C4" s="247"/>
      <c r="D4" s="247"/>
    </row>
    <row r="5" spans="1:4" ht="18.75">
      <c r="A5" s="90"/>
      <c r="B5" s="247"/>
      <c r="C5" s="247"/>
      <c r="D5" s="247"/>
    </row>
    <row r="6" spans="1:4" ht="18.75">
      <c r="A6" s="90"/>
      <c r="B6" s="247"/>
      <c r="C6" s="247"/>
      <c r="D6" s="247"/>
    </row>
    <row r="7" spans="1:4" ht="18.75">
      <c r="A7" s="90"/>
      <c r="B7" s="247"/>
      <c r="C7" s="247"/>
      <c r="D7" s="247"/>
    </row>
    <row r="8" spans="1:4" ht="18.75">
      <c r="A8" s="90"/>
      <c r="B8" s="247"/>
      <c r="C8" s="247"/>
      <c r="D8" s="247"/>
    </row>
    <row r="9" spans="1:2" ht="36.75" customHeight="1">
      <c r="A9" s="68"/>
      <c r="B9" s="36"/>
    </row>
    <row r="10" spans="1:4" ht="21.75" customHeight="1">
      <c r="A10" s="310" t="s">
        <v>5</v>
      </c>
      <c r="B10" s="310"/>
      <c r="C10" s="310"/>
      <c r="D10" s="310"/>
    </row>
    <row r="11" spans="1:2" ht="3.75" customHeight="1">
      <c r="A11" s="85"/>
      <c r="B11" s="86"/>
    </row>
    <row r="12" spans="1:4" ht="57.75" customHeight="1">
      <c r="A12" s="253" t="s">
        <v>146</v>
      </c>
      <c r="B12" s="253"/>
      <c r="C12" s="253"/>
      <c r="D12" s="253"/>
    </row>
    <row r="13" spans="1:2" ht="27.75" customHeight="1">
      <c r="A13" s="68"/>
      <c r="B13" s="36"/>
    </row>
    <row r="14" spans="1:4" ht="18.75">
      <c r="A14" s="133"/>
      <c r="B14" s="134"/>
      <c r="D14" s="134" t="s">
        <v>0</v>
      </c>
    </row>
    <row r="15" spans="1:4" ht="18.75" customHeight="1">
      <c r="A15" s="263" t="s">
        <v>144</v>
      </c>
      <c r="B15" s="265" t="s">
        <v>3</v>
      </c>
      <c r="C15" s="267" t="s">
        <v>79</v>
      </c>
      <c r="D15" s="268"/>
    </row>
    <row r="16" spans="1:4" ht="42.75" customHeight="1">
      <c r="A16" s="264"/>
      <c r="B16" s="266"/>
      <c r="C16" s="72" t="s">
        <v>80</v>
      </c>
      <c r="D16" s="132" t="s">
        <v>85</v>
      </c>
    </row>
    <row r="17" spans="1:4" ht="6.75" customHeight="1">
      <c r="A17" s="135"/>
      <c r="B17" s="135"/>
      <c r="C17" s="135"/>
      <c r="D17" s="135"/>
    </row>
    <row r="18" spans="1:4" ht="19.5" customHeight="1">
      <c r="A18" s="1" t="s">
        <v>14</v>
      </c>
      <c r="B18" s="136">
        <v>2620.71429</v>
      </c>
      <c r="C18" s="136">
        <v>2568.3</v>
      </c>
      <c r="D18" s="136">
        <v>52.41429</v>
      </c>
    </row>
    <row r="19" spans="1:4" ht="19.5" customHeight="1">
      <c r="A19" s="1" t="s">
        <v>16</v>
      </c>
      <c r="B19" s="136">
        <v>4015.5102</v>
      </c>
      <c r="C19" s="136">
        <v>3935.2</v>
      </c>
      <c r="D19" s="136">
        <v>80.3102</v>
      </c>
    </row>
    <row r="20" spans="1:4" ht="19.5" customHeight="1">
      <c r="A20" s="1" t="s">
        <v>12</v>
      </c>
      <c r="B20" s="136">
        <v>4617.85714</v>
      </c>
      <c r="C20" s="136">
        <v>4525.5</v>
      </c>
      <c r="D20" s="136">
        <v>92.35714</v>
      </c>
    </row>
    <row r="21" spans="1:5" ht="24.75" customHeight="1">
      <c r="A21" s="90" t="s">
        <v>3</v>
      </c>
      <c r="B21" s="91">
        <f>SUM(B18:B20)</f>
        <v>11254.08163</v>
      </c>
      <c r="C21" s="91">
        <f>SUM(C18:C20)</f>
        <v>11029</v>
      </c>
      <c r="D21" s="91">
        <f>SUM(D18:D20)</f>
        <v>225.08163</v>
      </c>
      <c r="E21" s="2"/>
    </row>
    <row r="22" spans="1:2" ht="19.5" customHeight="1">
      <c r="A22" s="90"/>
      <c r="B22" s="84"/>
    </row>
    <row r="23" spans="1:2" ht="19.5" customHeight="1">
      <c r="A23" s="90"/>
      <c r="B23" s="84"/>
    </row>
    <row r="24" spans="1:2" ht="19.5" customHeight="1">
      <c r="A24" s="90"/>
      <c r="B24" s="84"/>
    </row>
    <row r="25" spans="1:2" ht="19.5" customHeight="1">
      <c r="A25" s="90"/>
      <c r="B25" s="84"/>
    </row>
  </sheetData>
  <sheetProtection/>
  <mergeCells count="11">
    <mergeCell ref="A12:D12"/>
    <mergeCell ref="A15:A16"/>
    <mergeCell ref="B15:B16"/>
    <mergeCell ref="C15:D15"/>
    <mergeCell ref="B8:D8"/>
    <mergeCell ref="B3:D3"/>
    <mergeCell ref="B4:D4"/>
    <mergeCell ref="B5:D5"/>
    <mergeCell ref="B6:D6"/>
    <mergeCell ref="B7:D7"/>
    <mergeCell ref="A10:D10"/>
  </mergeCells>
  <printOptions/>
  <pageMargins left="0.7874015748031497" right="0.7874015748031497" top="0.984251968503937" bottom="0.6692913385826772" header="0.5511811023622047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90" zoomScaleSheetLayoutView="90" zoomScalePageLayoutView="0" workbookViewId="0" topLeftCell="A1">
      <selection activeCell="A19" sqref="A19"/>
    </sheetView>
  </sheetViews>
  <sheetFormatPr defaultColWidth="9.00390625" defaultRowHeight="12.75"/>
  <cols>
    <col min="1" max="1" width="67.125" style="3" customWidth="1"/>
    <col min="2" max="2" width="19.75390625" style="169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ht="18.75">
      <c r="A1" s="251" t="s">
        <v>292</v>
      </c>
      <c r="B1" s="251"/>
      <c r="C1" s="2"/>
      <c r="D1" s="1"/>
    </row>
    <row r="2" spans="1:4" ht="18.75">
      <c r="A2" s="247" t="s">
        <v>182</v>
      </c>
      <c r="B2" s="247"/>
      <c r="C2" s="2"/>
      <c r="D2" s="1"/>
    </row>
    <row r="3" spans="1:4" ht="18.75">
      <c r="A3" s="247" t="s">
        <v>21</v>
      </c>
      <c r="B3" s="247"/>
      <c r="C3" s="2"/>
      <c r="D3" s="1"/>
    </row>
    <row r="4" spans="1:4" ht="18.75">
      <c r="A4" s="247" t="s">
        <v>22</v>
      </c>
      <c r="B4" s="247"/>
      <c r="C4" s="2"/>
      <c r="D4" s="1"/>
    </row>
    <row r="5" spans="1:4" ht="18.75">
      <c r="A5" s="247" t="s">
        <v>24</v>
      </c>
      <c r="B5" s="247"/>
      <c r="C5" s="2"/>
      <c r="D5" s="1"/>
    </row>
    <row r="6" spans="1:4" ht="18.75">
      <c r="A6" s="247" t="s">
        <v>25</v>
      </c>
      <c r="B6" s="247"/>
      <c r="C6" s="2"/>
      <c r="D6" s="1"/>
    </row>
    <row r="7" spans="1:4" ht="18.75">
      <c r="A7" s="247" t="s">
        <v>183</v>
      </c>
      <c r="B7" s="247"/>
      <c r="C7" s="2"/>
      <c r="D7" s="1"/>
    </row>
    <row r="8" spans="1:4" ht="18.75">
      <c r="A8" s="247" t="s">
        <v>184</v>
      </c>
      <c r="B8" s="247"/>
      <c r="C8" s="2"/>
      <c r="D8" s="1"/>
    </row>
    <row r="9" spans="2:4" s="3" customFormat="1" ht="18.75">
      <c r="B9" s="173"/>
      <c r="D9" s="4"/>
    </row>
    <row r="10" spans="2:4" s="3" customFormat="1" ht="18.75">
      <c r="B10" s="173"/>
      <c r="D10" s="4"/>
    </row>
    <row r="11" spans="1:4" s="3" customFormat="1" ht="18.75">
      <c r="A11" s="8"/>
      <c r="B11" s="173"/>
      <c r="D11" s="4"/>
    </row>
    <row r="12" spans="1:7" s="3" customFormat="1" ht="18.75">
      <c r="A12" s="248" t="s">
        <v>5</v>
      </c>
      <c r="B12" s="248"/>
      <c r="D12" s="4"/>
      <c r="F12" s="21"/>
      <c r="G12" s="21"/>
    </row>
    <row r="13" spans="1:4" s="3" customFormat="1" ht="9" customHeight="1">
      <c r="A13" s="170"/>
      <c r="B13" s="9"/>
      <c r="D13" s="4"/>
    </row>
    <row r="14" spans="1:4" s="3" customFormat="1" ht="96.75" customHeight="1">
      <c r="A14" s="249" t="s">
        <v>174</v>
      </c>
      <c r="B14" s="249"/>
      <c r="D14" s="4"/>
    </row>
    <row r="15" spans="1:4" s="3" customFormat="1" ht="18.75">
      <c r="A15" s="171"/>
      <c r="B15" s="171"/>
      <c r="D15" s="4"/>
    </row>
    <row r="16" spans="1:4" s="3" customFormat="1" ht="18.75">
      <c r="A16" s="171"/>
      <c r="B16" s="171"/>
      <c r="D16" s="4"/>
    </row>
    <row r="17" spans="1:4" s="3" customFormat="1" ht="18.75">
      <c r="A17" s="8"/>
      <c r="B17" s="173"/>
      <c r="D17" s="4"/>
    </row>
    <row r="18" spans="1:4" s="3" customFormat="1" ht="18.75">
      <c r="A18" s="22"/>
      <c r="B18" s="174" t="s">
        <v>0</v>
      </c>
      <c r="D18" s="4"/>
    </row>
    <row r="19" spans="1:4" s="3" customFormat="1" ht="34.5" customHeight="1">
      <c r="A19" s="172" t="s">
        <v>26</v>
      </c>
      <c r="B19" s="24" t="s">
        <v>6</v>
      </c>
      <c r="C19" s="25"/>
      <c r="D19" s="4"/>
    </row>
    <row r="20" spans="1:5" s="3" customFormat="1" ht="3.75" customHeight="1">
      <c r="A20" s="26"/>
      <c r="B20" s="27"/>
      <c r="C20" s="28"/>
      <c r="D20" s="4"/>
      <c r="E20" s="4"/>
    </row>
    <row r="21" spans="1:4" s="3" customFormat="1" ht="19.5" customHeight="1">
      <c r="A21" s="3" t="s">
        <v>13</v>
      </c>
      <c r="B21" s="29">
        <f>4391.97-506.444</f>
        <v>3885.526</v>
      </c>
      <c r="D21" s="4"/>
    </row>
    <row r="22" spans="1:4" s="3" customFormat="1" ht="19.5" customHeight="1">
      <c r="A22" s="3" t="s">
        <v>7</v>
      </c>
      <c r="B22" s="29">
        <f>6240.913+825.02+427.116</f>
        <v>7493.049</v>
      </c>
      <c r="D22" s="4"/>
    </row>
    <row r="23" spans="1:4" s="3" customFormat="1" ht="19.5" customHeight="1">
      <c r="A23" s="3" t="s">
        <v>9</v>
      </c>
      <c r="B23" s="29">
        <f>5722.157-1477.157-84.9</f>
        <v>4160.1</v>
      </c>
      <c r="D23" s="4"/>
    </row>
    <row r="24" spans="1:4" s="3" customFormat="1" ht="19.5" customHeight="1">
      <c r="A24" s="3" t="s">
        <v>20</v>
      </c>
      <c r="B24" s="29">
        <v>2491.49</v>
      </c>
      <c r="D24" s="4"/>
    </row>
    <row r="25" spans="1:4" s="3" customFormat="1" ht="19.5" customHeight="1">
      <c r="A25" s="3" t="s">
        <v>27</v>
      </c>
      <c r="B25" s="29">
        <f>3700-221</f>
        <v>3479</v>
      </c>
      <c r="D25" s="4"/>
    </row>
    <row r="26" spans="1:4" s="3" customFormat="1" ht="19.5" customHeight="1">
      <c r="A26" s="3" t="s">
        <v>28</v>
      </c>
      <c r="B26" s="29">
        <f>2614.786+385.228</f>
        <v>3000.014</v>
      </c>
      <c r="D26" s="4"/>
    </row>
    <row r="27" spans="1:5" s="3" customFormat="1" ht="24.75" customHeight="1">
      <c r="A27" s="6" t="s">
        <v>3</v>
      </c>
      <c r="B27" s="30">
        <f>SUM(B21:B26)</f>
        <v>24509.179</v>
      </c>
      <c r="C27" s="31"/>
      <c r="D27" s="4"/>
      <c r="E27" s="4"/>
    </row>
    <row r="28" spans="1:5" s="3" customFormat="1" ht="24.75" customHeight="1">
      <c r="A28" s="6"/>
      <c r="B28" s="32"/>
      <c r="C28" s="31"/>
      <c r="D28" s="4"/>
      <c r="E28" s="4"/>
    </row>
    <row r="29" spans="2:4" s="3" customFormat="1" ht="19.5" customHeight="1">
      <c r="B29" s="32"/>
      <c r="D29" s="4"/>
    </row>
    <row r="30" spans="1:4" s="3" customFormat="1" ht="19.5" customHeight="1">
      <c r="A30" s="247"/>
      <c r="B30" s="247"/>
      <c r="D30" s="4"/>
    </row>
    <row r="31" spans="2:4" s="3" customFormat="1" ht="18.75">
      <c r="B31" s="169"/>
      <c r="D31" s="4"/>
    </row>
    <row r="32" spans="1:2" ht="18.75">
      <c r="A32" s="251"/>
      <c r="B32" s="251"/>
    </row>
  </sheetData>
  <sheetProtection/>
  <mergeCells count="12">
    <mergeCell ref="A12:B12"/>
    <mergeCell ref="A14:B14"/>
    <mergeCell ref="A30:B30"/>
    <mergeCell ref="A32:B32"/>
    <mergeCell ref="A6:B6"/>
    <mergeCell ref="A8:B8"/>
    <mergeCell ref="A1:B1"/>
    <mergeCell ref="A2:B2"/>
    <mergeCell ref="A3:B3"/>
    <mergeCell ref="A4:B4"/>
    <mergeCell ref="A5:B5"/>
    <mergeCell ref="A7:B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A10" sqref="A10:D10"/>
    </sheetView>
  </sheetViews>
  <sheetFormatPr defaultColWidth="9.00390625" defaultRowHeight="12.75"/>
  <cols>
    <col min="1" max="1" width="45.75390625" style="7" customWidth="1"/>
    <col min="2" max="2" width="22.00390625" style="13" customWidth="1"/>
    <col min="3" max="3" width="29.625" style="1" customWidth="1"/>
    <col min="4" max="4" width="34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ht="18.75">
      <c r="A1" s="6"/>
      <c r="B1" s="36"/>
      <c r="C1" s="36"/>
      <c r="D1" s="36" t="s">
        <v>298</v>
      </c>
    </row>
    <row r="2" spans="1:4" ht="18.75" customHeight="1">
      <c r="A2" s="6"/>
      <c r="B2" s="221"/>
      <c r="C2" s="221"/>
      <c r="D2" s="221" t="s">
        <v>101</v>
      </c>
    </row>
    <row r="3" spans="1:4" ht="18.75">
      <c r="A3" s="6"/>
      <c r="B3" s="247"/>
      <c r="C3" s="247"/>
      <c r="D3" s="247"/>
    </row>
    <row r="4" spans="1:4" ht="18.75">
      <c r="A4" s="6"/>
      <c r="B4" s="247"/>
      <c r="C4" s="247"/>
      <c r="D4" s="247"/>
    </row>
    <row r="5" spans="1:4" ht="18.75">
      <c r="A5" s="6"/>
      <c r="B5" s="247"/>
      <c r="C5" s="247"/>
      <c r="D5" s="247"/>
    </row>
    <row r="6" spans="1:4" ht="21.75" customHeight="1">
      <c r="A6" s="6"/>
      <c r="B6" s="149"/>
      <c r="C6" s="51"/>
      <c r="D6" s="149"/>
    </row>
    <row r="7" spans="1:4" ht="3.75" customHeight="1">
      <c r="A7" s="6"/>
      <c r="B7" s="147"/>
      <c r="C7" s="51"/>
      <c r="D7" s="52"/>
    </row>
    <row r="8" spans="1:4" ht="18.75">
      <c r="A8" s="249" t="s">
        <v>83</v>
      </c>
      <c r="B8" s="249"/>
      <c r="C8" s="249"/>
      <c r="D8" s="249"/>
    </row>
    <row r="9" spans="1:4" ht="18.75">
      <c r="A9" s="148"/>
      <c r="B9" s="148"/>
      <c r="C9" s="148"/>
      <c r="D9" s="148"/>
    </row>
    <row r="10" spans="1:4" ht="105" customHeight="1">
      <c r="A10" s="278" t="s">
        <v>178</v>
      </c>
      <c r="B10" s="278"/>
      <c r="C10" s="278"/>
      <c r="D10" s="278"/>
    </row>
    <row r="11" spans="1:4" ht="18.75" customHeight="1">
      <c r="A11" s="150"/>
      <c r="B11" s="150"/>
      <c r="C11" s="150"/>
      <c r="D11" s="150"/>
    </row>
    <row r="12" spans="1:4" ht="15.75" customHeight="1">
      <c r="A12" s="150"/>
      <c r="B12" s="150"/>
      <c r="C12" s="150"/>
      <c r="D12" s="150"/>
    </row>
    <row r="13" spans="1:4" ht="6.75" customHeight="1">
      <c r="A13" s="53"/>
      <c r="B13" s="53"/>
      <c r="C13" s="53"/>
      <c r="D13" s="53"/>
    </row>
    <row r="14" spans="1:4" ht="19.5" customHeight="1">
      <c r="A14" s="6"/>
      <c r="B14" s="54"/>
      <c r="C14" s="54"/>
      <c r="D14" s="54" t="s">
        <v>0</v>
      </c>
    </row>
    <row r="15" spans="1:4" ht="18.75">
      <c r="A15" s="279" t="s">
        <v>103</v>
      </c>
      <c r="B15" s="311" t="s">
        <v>3</v>
      </c>
      <c r="C15" s="281" t="s">
        <v>79</v>
      </c>
      <c r="D15" s="282"/>
    </row>
    <row r="16" spans="1:4" ht="45.75" customHeight="1">
      <c r="A16" s="280"/>
      <c r="B16" s="312"/>
      <c r="C16" s="151" t="s">
        <v>80</v>
      </c>
      <c r="D16" s="151" t="s">
        <v>85</v>
      </c>
    </row>
    <row r="17" spans="1:5" ht="15" customHeight="1">
      <c r="A17" s="55"/>
      <c r="B17" s="55"/>
      <c r="C17" s="55"/>
      <c r="D17" s="55"/>
      <c r="E17" s="2"/>
    </row>
    <row r="18" spans="1:4" ht="19.5" customHeight="1">
      <c r="A18" s="49" t="s">
        <v>23</v>
      </c>
      <c r="B18" s="56">
        <f>C18+D18</f>
        <v>402120.281</v>
      </c>
      <c r="C18" s="56">
        <v>398138.7</v>
      </c>
      <c r="D18" s="56">
        <v>3981.581</v>
      </c>
    </row>
    <row r="19" spans="1:4" ht="24" customHeight="1">
      <c r="A19" s="59" t="s">
        <v>3</v>
      </c>
      <c r="B19" s="60">
        <f>SUM(B18:B18)</f>
        <v>402120.281</v>
      </c>
      <c r="C19" s="60">
        <f>SUM(C18:C18)</f>
        <v>398138.7</v>
      </c>
      <c r="D19" s="60">
        <f>SUM(D18:D18)</f>
        <v>3981.581</v>
      </c>
    </row>
    <row r="20" spans="1:2" ht="19.5" customHeight="1">
      <c r="A20" s="90"/>
      <c r="B20" s="84"/>
    </row>
    <row r="21" spans="1:2" ht="19.5" customHeight="1">
      <c r="A21" s="90"/>
      <c r="B21" s="84"/>
    </row>
  </sheetData>
  <sheetProtection/>
  <mergeCells count="8">
    <mergeCell ref="A15:A16"/>
    <mergeCell ref="B15:B16"/>
    <mergeCell ref="C15:D15"/>
    <mergeCell ref="A8:D8"/>
    <mergeCell ref="A10:D10"/>
    <mergeCell ref="B3:D3"/>
    <mergeCell ref="B4:D4"/>
    <mergeCell ref="B5:D5"/>
  </mergeCells>
  <printOptions/>
  <pageMargins left="0.7874015748031497" right="0.7874015748031497" top="0.984251968503937" bottom="0.6692913385826772" header="0.5511811023622047" footer="0.5118110236220472"/>
  <pageSetup fitToHeight="0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9.00390625" defaultRowHeight="12.75"/>
  <cols>
    <col min="1" max="1" width="24.75390625" style="3" customWidth="1"/>
    <col min="2" max="2" width="20.125" style="20" hidden="1" customWidth="1"/>
    <col min="3" max="3" width="14.00390625" style="1" customWidth="1"/>
    <col min="4" max="4" width="39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35"/>
      <c r="B1" s="68"/>
      <c r="C1" s="36"/>
      <c r="D1" s="36" t="s">
        <v>300</v>
      </c>
    </row>
    <row r="2" spans="1:4" s="3" customFormat="1" ht="18.75">
      <c r="A2" s="35"/>
      <c r="B2" s="8"/>
      <c r="C2" s="221"/>
      <c r="D2" s="221" t="s">
        <v>101</v>
      </c>
    </row>
    <row r="3" spans="1:4" s="3" customFormat="1" ht="18.75">
      <c r="A3" s="35"/>
      <c r="B3" s="8"/>
      <c r="C3" s="247"/>
      <c r="D3" s="254"/>
    </row>
    <row r="4" spans="1:4" s="3" customFormat="1" ht="18.75">
      <c r="A4" s="35"/>
      <c r="B4" s="8"/>
      <c r="C4" s="247"/>
      <c r="D4" s="254"/>
    </row>
    <row r="5" spans="1:4" s="3" customFormat="1" ht="18.75">
      <c r="A5" s="35"/>
      <c r="B5" s="8"/>
      <c r="C5" s="247"/>
      <c r="D5" s="254"/>
    </row>
    <row r="6" spans="1:4" s="3" customFormat="1" ht="18" customHeight="1">
      <c r="A6" s="35"/>
      <c r="B6" s="8"/>
      <c r="C6" s="247"/>
      <c r="D6" s="254"/>
    </row>
    <row r="7" spans="1:4" s="3" customFormat="1" ht="18.75" hidden="1">
      <c r="A7" s="37"/>
      <c r="B7" s="8"/>
      <c r="C7" s="247"/>
      <c r="D7" s="254"/>
    </row>
    <row r="8" spans="1:4" s="3" customFormat="1" ht="18.75" hidden="1">
      <c r="A8" s="37"/>
      <c r="B8" s="37"/>
      <c r="C8" s="247"/>
      <c r="D8" s="254"/>
    </row>
    <row r="9" spans="1:7" s="3" customFormat="1" ht="18.75" hidden="1">
      <c r="A9" s="37"/>
      <c r="B9" s="37"/>
      <c r="C9" s="38"/>
      <c r="D9" s="38"/>
      <c r="F9" s="21"/>
      <c r="G9" s="21"/>
    </row>
    <row r="10" spans="1:4" s="3" customFormat="1" ht="20.25" customHeight="1">
      <c r="A10" s="35"/>
      <c r="B10" s="35"/>
      <c r="C10" s="35"/>
      <c r="D10" s="35"/>
    </row>
    <row r="11" spans="1:4" s="3" customFormat="1" ht="18.75">
      <c r="A11" s="255" t="s">
        <v>5</v>
      </c>
      <c r="B11" s="255"/>
      <c r="C11" s="255"/>
      <c r="D11" s="255"/>
    </row>
    <row r="12" spans="1:4" s="3" customFormat="1" ht="8.25" customHeight="1">
      <c r="A12" s="39"/>
      <c r="B12" s="39"/>
      <c r="C12" s="39"/>
      <c r="D12" s="39"/>
    </row>
    <row r="13" spans="1:4" s="3" customFormat="1" ht="135.75" customHeight="1">
      <c r="A13" s="256" t="s">
        <v>319</v>
      </c>
      <c r="B13" s="256"/>
      <c r="C13" s="256"/>
      <c r="D13" s="256"/>
    </row>
    <row r="14" spans="1:4" s="3" customFormat="1" ht="18.75">
      <c r="A14" s="40"/>
      <c r="B14" s="40"/>
      <c r="C14" s="40"/>
      <c r="D14" s="40"/>
    </row>
    <row r="15" spans="1:5" s="3" customFormat="1" ht="18.75">
      <c r="A15" s="40"/>
      <c r="B15" s="40"/>
      <c r="C15" s="40"/>
      <c r="D15" s="40"/>
      <c r="E15" s="4"/>
    </row>
    <row r="16" spans="1:4" s="3" customFormat="1" ht="19.5" customHeight="1">
      <c r="A16" s="40"/>
      <c r="B16" s="40"/>
      <c r="C16" s="40"/>
      <c r="D16" s="40"/>
    </row>
    <row r="17" spans="1:4" s="3" customFormat="1" ht="18.75">
      <c r="A17" s="35"/>
      <c r="B17" s="35"/>
      <c r="C17" s="35"/>
      <c r="D17" s="41" t="s">
        <v>0</v>
      </c>
    </row>
    <row r="18" spans="1:4" s="3" customFormat="1" ht="39" customHeight="1">
      <c r="A18" s="260" t="s">
        <v>77</v>
      </c>
      <c r="B18" s="260"/>
      <c r="C18" s="313"/>
      <c r="D18" s="42" t="s">
        <v>6</v>
      </c>
    </row>
    <row r="19" spans="1:4" s="3" customFormat="1" ht="9.75" customHeight="1">
      <c r="A19" s="43"/>
      <c r="B19" s="44"/>
      <c r="C19" s="44"/>
      <c r="D19" s="45"/>
    </row>
    <row r="20" spans="1:4" s="3" customFormat="1" ht="18.75">
      <c r="A20" s="43" t="s">
        <v>1</v>
      </c>
      <c r="B20" s="44"/>
      <c r="C20" s="44"/>
      <c r="D20" s="48">
        <v>4990</v>
      </c>
    </row>
    <row r="21" spans="1:4" s="3" customFormat="1" ht="26.25" customHeight="1">
      <c r="A21" s="314" t="s">
        <v>3</v>
      </c>
      <c r="B21" s="314" t="e">
        <f>SUM(#REF!)</f>
        <v>#REF!</v>
      </c>
      <c r="C21" s="314" t="e">
        <f>SUM(#REF!)</f>
        <v>#REF!</v>
      </c>
      <c r="D21" s="47">
        <f>SUM(D20:D20)</f>
        <v>4990</v>
      </c>
    </row>
    <row r="22" spans="2:5" s="3" customFormat="1" ht="18.75">
      <c r="B22" s="29"/>
      <c r="C22" s="31"/>
      <c r="D22" s="4"/>
      <c r="E22" s="4"/>
    </row>
    <row r="23" spans="2:5" s="3" customFormat="1" ht="18.75">
      <c r="B23" s="29"/>
      <c r="C23" s="31"/>
      <c r="D23" s="4"/>
      <c r="E23" s="4"/>
    </row>
    <row r="24" spans="2:4" s="3" customFormat="1" ht="19.5" customHeight="1">
      <c r="B24" s="29"/>
      <c r="D24" s="4"/>
    </row>
    <row r="25" spans="2:4" s="3" customFormat="1" ht="19.5" customHeight="1">
      <c r="B25" s="29"/>
      <c r="D25" s="4"/>
    </row>
    <row r="26" spans="2:4" s="3" customFormat="1" ht="18.75">
      <c r="B26" s="29"/>
      <c r="D26" s="4"/>
    </row>
    <row r="27" ht="18.75">
      <c r="B27" s="29"/>
    </row>
    <row r="28" ht="18.75">
      <c r="B28" s="29"/>
    </row>
    <row r="29" ht="18.75">
      <c r="B29" s="29"/>
    </row>
    <row r="30" ht="18.75">
      <c r="B30" s="29"/>
    </row>
    <row r="31" ht="18.75">
      <c r="B31" s="29"/>
    </row>
    <row r="32" ht="18.75">
      <c r="B32" s="29"/>
    </row>
    <row r="33" ht="18.75">
      <c r="B33" s="29"/>
    </row>
    <row r="34" ht="18.75">
      <c r="B34" s="29"/>
    </row>
    <row r="35" ht="18.75">
      <c r="B35" s="29"/>
    </row>
    <row r="36" ht="18.75">
      <c r="B36" s="29"/>
    </row>
    <row r="37" ht="18.75">
      <c r="B37" s="29"/>
    </row>
    <row r="38" ht="18.75">
      <c r="B38" s="29"/>
    </row>
    <row r="39" ht="18.75">
      <c r="B39" s="29"/>
    </row>
    <row r="40" ht="18.75">
      <c r="B40" s="29"/>
    </row>
    <row r="41" ht="18.75">
      <c r="B41" s="29"/>
    </row>
    <row r="42" ht="18.75">
      <c r="B42" s="29"/>
    </row>
    <row r="43" ht="18.75">
      <c r="B43" s="29"/>
    </row>
    <row r="44" ht="18.75">
      <c r="B44" s="29"/>
    </row>
    <row r="45" ht="18.75">
      <c r="B45" s="29"/>
    </row>
    <row r="46" ht="18.75">
      <c r="B46" s="29"/>
    </row>
    <row r="47" ht="18.75">
      <c r="B47" s="29"/>
    </row>
    <row r="48" ht="18.75">
      <c r="B48" s="29"/>
    </row>
    <row r="49" spans="1:2" ht="18.75">
      <c r="A49" s="33"/>
      <c r="B49" s="34"/>
    </row>
    <row r="50" ht="18.75">
      <c r="B50" s="29"/>
    </row>
    <row r="51" ht="18.75">
      <c r="B51" s="29"/>
    </row>
    <row r="52" ht="18.75">
      <c r="B52" s="29"/>
    </row>
    <row r="53" ht="18.75">
      <c r="B53" s="29"/>
    </row>
    <row r="54" ht="18.75">
      <c r="B54" s="29"/>
    </row>
    <row r="55" ht="18.75">
      <c r="B55" s="29"/>
    </row>
    <row r="56" ht="18.75">
      <c r="B56" s="29"/>
    </row>
    <row r="57" ht="18.75">
      <c r="B57" s="29"/>
    </row>
    <row r="58" ht="18.75">
      <c r="B58" s="29"/>
    </row>
    <row r="59" ht="18.75">
      <c r="B59" s="29"/>
    </row>
    <row r="60" ht="18.75">
      <c r="B60" s="29"/>
    </row>
    <row r="61" ht="18.75">
      <c r="B61" s="29"/>
    </row>
    <row r="62" ht="18.75">
      <c r="B62" s="29"/>
    </row>
    <row r="63" ht="18.75">
      <c r="B63" s="29"/>
    </row>
    <row r="64" ht="18.75">
      <c r="B64" s="29"/>
    </row>
    <row r="65" ht="18.75">
      <c r="B65" s="29"/>
    </row>
    <row r="66" ht="18.75">
      <c r="B66" s="29"/>
    </row>
    <row r="67" ht="18.75">
      <c r="B67" s="29"/>
    </row>
    <row r="68" spans="1:2" ht="18.75">
      <c r="A68" s="6"/>
      <c r="B68" s="30"/>
    </row>
  </sheetData>
  <sheetProtection/>
  <mergeCells count="10">
    <mergeCell ref="C8:D8"/>
    <mergeCell ref="A11:D11"/>
    <mergeCell ref="A13:D13"/>
    <mergeCell ref="A18:C18"/>
    <mergeCell ref="A21:C21"/>
    <mergeCell ref="C3:D3"/>
    <mergeCell ref="C4:D4"/>
    <mergeCell ref="C5:D5"/>
    <mergeCell ref="C6:D6"/>
    <mergeCell ref="C7:D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="90" zoomScaleSheetLayoutView="90" zoomScalePageLayoutView="0" workbookViewId="0" topLeftCell="A1">
      <selection activeCell="A12" sqref="A12:C12"/>
    </sheetView>
  </sheetViews>
  <sheetFormatPr defaultColWidth="9.00390625" defaultRowHeight="12.75"/>
  <cols>
    <col min="1" max="1" width="33.375" style="3" customWidth="1"/>
    <col min="2" max="2" width="14.00390625" style="3" customWidth="1"/>
    <col min="3" max="3" width="33.875" style="1" customWidth="1"/>
    <col min="4" max="4" width="11.375" style="1" customWidth="1"/>
    <col min="5" max="5" width="9.75390625" style="1" bestFit="1" customWidth="1"/>
    <col min="6" max="16384" width="9.125" style="1" customWidth="1"/>
  </cols>
  <sheetData>
    <row r="1" spans="1:3" s="3" customFormat="1" ht="18.75">
      <c r="A1" s="68"/>
      <c r="B1" s="308" t="s">
        <v>299</v>
      </c>
      <c r="C1" s="309"/>
    </row>
    <row r="2" spans="1:3" s="3" customFormat="1" ht="18.75">
      <c r="A2" s="68"/>
      <c r="B2" s="308" t="s">
        <v>101</v>
      </c>
      <c r="C2" s="309"/>
    </row>
    <row r="3" spans="1:3" s="3" customFormat="1" ht="18.75">
      <c r="A3" s="68"/>
      <c r="B3" s="247" t="s">
        <v>188</v>
      </c>
      <c r="C3" s="254"/>
    </row>
    <row r="4" spans="1:3" s="3" customFormat="1" ht="18.75">
      <c r="A4" s="68"/>
      <c r="B4" s="247" t="s">
        <v>189</v>
      </c>
      <c r="C4" s="254"/>
    </row>
    <row r="5" spans="1:3" s="3" customFormat="1" ht="18.75">
      <c r="A5" s="68"/>
      <c r="B5" s="247" t="s">
        <v>190</v>
      </c>
      <c r="C5" s="254"/>
    </row>
    <row r="6" spans="1:3" s="3" customFormat="1" ht="18.75">
      <c r="A6" s="68"/>
      <c r="B6" s="247" t="s">
        <v>191</v>
      </c>
      <c r="C6" s="254"/>
    </row>
    <row r="7" spans="1:3" s="3" customFormat="1" ht="18.75">
      <c r="A7" s="68"/>
      <c r="B7" s="247" t="s">
        <v>192</v>
      </c>
      <c r="C7" s="254"/>
    </row>
    <row r="8" spans="1:3" s="3" customFormat="1" ht="18.75">
      <c r="A8" s="68"/>
      <c r="B8" s="247" t="s">
        <v>244</v>
      </c>
      <c r="C8" s="254"/>
    </row>
    <row r="9" spans="1:3" s="3" customFormat="1" ht="18.75">
      <c r="A9" s="68"/>
      <c r="B9" s="68"/>
      <c r="C9" s="68"/>
    </row>
    <row r="10" spans="1:3" s="3" customFormat="1" ht="18.75">
      <c r="A10" s="35" t="s">
        <v>245</v>
      </c>
      <c r="B10" s="35"/>
      <c r="C10" s="35"/>
    </row>
    <row r="11" spans="1:3" s="3" customFormat="1" ht="18.75">
      <c r="A11" s="37"/>
      <c r="B11" s="37"/>
      <c r="C11" s="38" t="s">
        <v>245</v>
      </c>
    </row>
    <row r="12" spans="1:3" s="3" customFormat="1" ht="19.5" customHeight="1">
      <c r="A12" s="255" t="s">
        <v>5</v>
      </c>
      <c r="B12" s="255"/>
      <c r="C12" s="255"/>
    </row>
    <row r="13" spans="1:3" s="3" customFormat="1" ht="18.75">
      <c r="A13" s="39"/>
      <c r="B13" s="39"/>
      <c r="C13" s="39"/>
    </row>
    <row r="14" spans="1:3" s="3" customFormat="1" ht="64.5" customHeight="1">
      <c r="A14" s="256" t="s">
        <v>75</v>
      </c>
      <c r="B14" s="256"/>
      <c r="C14" s="256"/>
    </row>
    <row r="15" spans="1:3" s="3" customFormat="1" ht="19.5" customHeight="1">
      <c r="A15" s="40"/>
      <c r="B15" s="40"/>
      <c r="C15" s="40"/>
    </row>
    <row r="16" spans="1:3" s="3" customFormat="1" ht="19.5" customHeight="1">
      <c r="A16" s="40"/>
      <c r="B16" s="40"/>
      <c r="C16" s="40"/>
    </row>
    <row r="17" spans="1:3" s="3" customFormat="1" ht="29.25" customHeight="1">
      <c r="A17" s="40"/>
      <c r="B17" s="40"/>
      <c r="C17" s="40"/>
    </row>
    <row r="18" spans="1:3" s="3" customFormat="1" ht="18.75">
      <c r="A18" s="35"/>
      <c r="B18" s="35"/>
      <c r="C18" s="41" t="s">
        <v>0</v>
      </c>
    </row>
    <row r="19" spans="1:3" s="3" customFormat="1" ht="18.75" customHeight="1">
      <c r="A19" s="220" t="s">
        <v>26</v>
      </c>
      <c r="B19" s="220"/>
      <c r="C19" s="42" t="s">
        <v>6</v>
      </c>
    </row>
    <row r="20" spans="1:3" s="3" customFormat="1" ht="19.5" customHeight="1">
      <c r="A20" s="43"/>
      <c r="B20" s="43"/>
      <c r="C20" s="45"/>
    </row>
    <row r="21" spans="1:3" s="3" customFormat="1" ht="19.5" customHeight="1">
      <c r="A21" s="137" t="s">
        <v>74</v>
      </c>
      <c r="B21" s="137"/>
      <c r="C21" s="46">
        <v>7168.63729</v>
      </c>
    </row>
    <row r="22" spans="1:3" s="3" customFormat="1" ht="18.75">
      <c r="A22" s="137" t="s">
        <v>27</v>
      </c>
      <c r="B22" s="137"/>
      <c r="C22" s="46">
        <v>34255.264</v>
      </c>
    </row>
    <row r="23" spans="1:3" ht="33.75" customHeight="1">
      <c r="A23" s="137" t="s">
        <v>3</v>
      </c>
      <c r="B23" s="137"/>
      <c r="C23" s="47">
        <f>SUM(C21:C22)</f>
        <v>41423.90129</v>
      </c>
    </row>
    <row r="24" ht="18.75">
      <c r="C24" s="4"/>
    </row>
    <row r="25" ht="18.75">
      <c r="C25" s="4"/>
    </row>
    <row r="26" spans="1:3" ht="18.75">
      <c r="A26" s="247"/>
      <c r="B26" s="247"/>
      <c r="C26" s="247"/>
    </row>
    <row r="27" ht="18.75">
      <c r="C27" s="4"/>
    </row>
    <row r="45" spans="1:2" ht="18.75">
      <c r="A45" s="33"/>
      <c r="B45" s="33"/>
    </row>
    <row r="64" spans="1:2" ht="18.75">
      <c r="A64" s="6"/>
      <c r="B64" s="6"/>
    </row>
  </sheetData>
  <sheetProtection/>
  <mergeCells count="11">
    <mergeCell ref="A12:C12"/>
    <mergeCell ref="A14:C14"/>
    <mergeCell ref="A26:C26"/>
    <mergeCell ref="B1:C1"/>
    <mergeCell ref="B2:C2"/>
    <mergeCell ref="B3:C3"/>
    <mergeCell ref="B4:C4"/>
    <mergeCell ref="B8:C8"/>
    <mergeCell ref="B5:C5"/>
    <mergeCell ref="B6:C6"/>
    <mergeCell ref="B7:C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90" zoomScaleSheetLayoutView="90" zoomScalePageLayoutView="0" workbookViewId="0" topLeftCell="A1">
      <selection activeCell="A13" sqref="A13:D13"/>
    </sheetView>
  </sheetViews>
  <sheetFormatPr defaultColWidth="9.00390625" defaultRowHeight="12.75"/>
  <cols>
    <col min="1" max="1" width="27.00390625" style="3" customWidth="1"/>
    <col min="2" max="2" width="6.00390625" style="2" customWidth="1"/>
    <col min="3" max="3" width="10.125" style="1" customWidth="1"/>
    <col min="4" max="4" width="30.125" style="1" customWidth="1"/>
    <col min="5" max="5" width="8.00390625" style="1" customWidth="1"/>
    <col min="6" max="16384" width="9.125" style="1" customWidth="1"/>
  </cols>
  <sheetData>
    <row r="1" spans="3:5" s="3" customFormat="1" ht="18.75">
      <c r="C1" s="283" t="s">
        <v>246</v>
      </c>
      <c r="D1" s="254"/>
      <c r="E1" s="294"/>
    </row>
    <row r="2" spans="3:5" s="3" customFormat="1" ht="18.75">
      <c r="C2" s="283" t="s">
        <v>247</v>
      </c>
      <c r="D2" s="254"/>
      <c r="E2" s="294"/>
    </row>
    <row r="3" spans="3:5" s="3" customFormat="1" ht="18.75">
      <c r="C3" s="247" t="s">
        <v>188</v>
      </c>
      <c r="D3" s="254"/>
      <c r="E3" s="294"/>
    </row>
    <row r="4" spans="3:5" s="3" customFormat="1" ht="18.75">
      <c r="C4" s="247" t="s">
        <v>248</v>
      </c>
      <c r="D4" s="254"/>
      <c r="E4" s="294"/>
    </row>
    <row r="5" spans="3:5" s="3" customFormat="1" ht="18.75">
      <c r="C5" s="247" t="s">
        <v>249</v>
      </c>
      <c r="D5" s="254"/>
      <c r="E5" s="294"/>
    </row>
    <row r="6" spans="3:5" s="3" customFormat="1" ht="18.75">
      <c r="C6" s="247" t="s">
        <v>191</v>
      </c>
      <c r="D6" s="254"/>
      <c r="E6" s="294"/>
    </row>
    <row r="7" spans="3:5" s="3" customFormat="1" ht="18.75">
      <c r="C7" s="247" t="s">
        <v>192</v>
      </c>
      <c r="D7" s="254"/>
      <c r="E7" s="294"/>
    </row>
    <row r="8" spans="3:5" s="3" customFormat="1" ht="18.75">
      <c r="C8" s="247" t="s">
        <v>243</v>
      </c>
      <c r="D8" s="254"/>
      <c r="E8" s="294"/>
    </row>
    <row r="9" s="3" customFormat="1" ht="18.75">
      <c r="D9" s="186"/>
    </row>
    <row r="10" spans="1:4" s="3" customFormat="1" ht="18.75">
      <c r="A10" s="8"/>
      <c r="B10" s="8"/>
      <c r="C10" s="8"/>
      <c r="D10" s="186"/>
    </row>
    <row r="11" spans="1:4" s="3" customFormat="1" ht="18.75">
      <c r="A11" s="248" t="s">
        <v>5</v>
      </c>
      <c r="B11" s="248"/>
      <c r="C11" s="248"/>
      <c r="D11" s="248"/>
    </row>
    <row r="12" spans="1:4" s="3" customFormat="1" ht="19.5" customHeight="1">
      <c r="A12" s="184"/>
      <c r="B12" s="184"/>
      <c r="C12" s="184"/>
      <c r="D12" s="9"/>
    </row>
    <row r="13" spans="1:4" s="3" customFormat="1" ht="83.25" customHeight="1">
      <c r="A13" s="249" t="s">
        <v>320</v>
      </c>
      <c r="B13" s="249"/>
      <c r="C13" s="249"/>
      <c r="D13" s="249"/>
    </row>
    <row r="14" spans="1:4" s="3" customFormat="1" ht="9" customHeight="1">
      <c r="A14" s="185"/>
      <c r="B14" s="185"/>
      <c r="C14" s="185"/>
      <c r="D14" s="185"/>
    </row>
    <row r="15" spans="1:4" s="3" customFormat="1" ht="19.5" customHeight="1">
      <c r="A15" s="185"/>
      <c r="B15" s="185"/>
      <c r="C15" s="185"/>
      <c r="D15" s="185"/>
    </row>
    <row r="16" spans="1:4" s="3" customFormat="1" ht="19.5" customHeight="1">
      <c r="A16" s="22"/>
      <c r="B16" s="22"/>
      <c r="C16" s="22"/>
      <c r="D16" s="187" t="s">
        <v>0</v>
      </c>
    </row>
    <row r="17" spans="1:4" s="3" customFormat="1" ht="18.75">
      <c r="A17" s="315" t="s">
        <v>26</v>
      </c>
      <c r="B17" s="316"/>
      <c r="C17" s="317"/>
      <c r="D17" s="24" t="s">
        <v>6</v>
      </c>
    </row>
    <row r="18" spans="1:4" s="3" customFormat="1" ht="18.75">
      <c r="A18" s="226"/>
      <c r="B18" s="227"/>
      <c r="C18" s="227"/>
      <c r="D18" s="228"/>
    </row>
    <row r="19" spans="1:4" s="3" customFormat="1" ht="19.5" customHeight="1">
      <c r="A19" s="3" t="s">
        <v>74</v>
      </c>
      <c r="D19" s="29">
        <v>15881.297</v>
      </c>
    </row>
    <row r="20" spans="1:4" s="3" customFormat="1" ht="19.5" customHeight="1">
      <c r="A20" s="3" t="s">
        <v>90</v>
      </c>
      <c r="D20" s="29">
        <v>3663</v>
      </c>
    </row>
    <row r="21" spans="1:4" s="3" customFormat="1" ht="18.75">
      <c r="A21" s="3" t="s">
        <v>250</v>
      </c>
      <c r="D21" s="29">
        <v>9000</v>
      </c>
    </row>
    <row r="22" spans="1:5" ht="18.75">
      <c r="A22" s="6" t="s">
        <v>3</v>
      </c>
      <c r="B22" s="6"/>
      <c r="C22" s="6"/>
      <c r="D22" s="17">
        <f>SUM(D19:D21)</f>
        <v>28544.297</v>
      </c>
      <c r="E22" s="3"/>
    </row>
    <row r="44" spans="1:5" s="2" customFormat="1" ht="18.75">
      <c r="A44" s="33"/>
      <c r="C44" s="1"/>
      <c r="D44" s="1"/>
      <c r="E44" s="1"/>
    </row>
    <row r="63" spans="1:5" s="2" customFormat="1" ht="18.75">
      <c r="A63" s="6"/>
      <c r="C63" s="1"/>
      <c r="D63" s="1"/>
      <c r="E63" s="1"/>
    </row>
  </sheetData>
  <sheetProtection/>
  <mergeCells count="11">
    <mergeCell ref="C1:E1"/>
    <mergeCell ref="C2:E2"/>
    <mergeCell ref="C3:E3"/>
    <mergeCell ref="C4:E4"/>
    <mergeCell ref="C5:E5"/>
    <mergeCell ref="C6:E6"/>
    <mergeCell ref="C7:E7"/>
    <mergeCell ref="C8:E8"/>
    <mergeCell ref="A11:D11"/>
    <mergeCell ref="A13:D13"/>
    <mergeCell ref="A17:C1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90" zoomScaleSheetLayoutView="90" zoomScalePageLayoutView="0" workbookViewId="0" topLeftCell="A1">
      <selection activeCell="J16" sqref="J16"/>
    </sheetView>
  </sheetViews>
  <sheetFormatPr defaultColWidth="28.375" defaultRowHeight="12.75"/>
  <cols>
    <col min="1" max="1" width="28.375" style="69" customWidth="1"/>
    <col min="2" max="2" width="17.00390625" style="69" customWidth="1"/>
    <col min="3" max="3" width="17.125" style="69" customWidth="1"/>
    <col min="4" max="4" width="3.875" style="69" customWidth="1"/>
    <col min="5" max="5" width="21.75390625" style="69" customWidth="1"/>
    <col min="6" max="6" width="9.25390625" style="69" bestFit="1" customWidth="1"/>
    <col min="7" max="7" width="12.625" style="69" customWidth="1"/>
    <col min="8" max="8" width="13.875" style="69" customWidth="1"/>
    <col min="9" max="13" width="9.125" style="69" customWidth="1"/>
    <col min="14" max="14" width="30.75390625" style="69" customWidth="1"/>
    <col min="15" max="16" width="22.625" style="69" customWidth="1"/>
    <col min="17" max="255" width="9.125" style="69" customWidth="1"/>
    <col min="256" max="16384" width="28.375" style="69" customWidth="1"/>
  </cols>
  <sheetData>
    <row r="1" spans="2:5" ht="18.75">
      <c r="B1" s="323" t="s">
        <v>301</v>
      </c>
      <c r="C1" s="323"/>
      <c r="D1" s="323"/>
      <c r="E1" s="323"/>
    </row>
    <row r="2" spans="2:5" ht="18.75" customHeight="1">
      <c r="B2" s="323" t="s">
        <v>101</v>
      </c>
      <c r="C2" s="323"/>
      <c r="D2" s="323"/>
      <c r="E2" s="323"/>
    </row>
    <row r="3" spans="1:5" ht="18.75">
      <c r="A3" s="67"/>
      <c r="B3" s="247"/>
      <c r="C3" s="247"/>
      <c r="D3" s="247"/>
      <c r="E3" s="247"/>
    </row>
    <row r="4" spans="1:5" ht="18.75">
      <c r="A4" s="67"/>
      <c r="B4" s="247"/>
      <c r="C4" s="247"/>
      <c r="D4" s="247"/>
      <c r="E4" s="247"/>
    </row>
    <row r="5" spans="1:5" ht="18.75">
      <c r="A5" s="67"/>
      <c r="B5" s="247"/>
      <c r="C5" s="247"/>
      <c r="D5" s="247"/>
      <c r="E5" s="247"/>
    </row>
    <row r="6" spans="1:5" ht="18.75">
      <c r="A6" s="67"/>
      <c r="B6" s="247"/>
      <c r="C6" s="247"/>
      <c r="D6" s="247"/>
      <c r="E6" s="247"/>
    </row>
    <row r="7" spans="1:5" ht="18.75">
      <c r="A7" s="67"/>
      <c r="B7" s="247"/>
      <c r="C7" s="247"/>
      <c r="D7" s="247"/>
      <c r="E7" s="247"/>
    </row>
    <row r="8" spans="1:5" ht="18.75">
      <c r="A8" s="67"/>
      <c r="B8" s="67"/>
      <c r="C8" s="137"/>
      <c r="D8" s="137"/>
      <c r="E8" s="137"/>
    </row>
    <row r="9" ht="49.5" customHeight="1"/>
    <row r="10" spans="1:5" ht="18.75" customHeight="1">
      <c r="A10" s="318" t="s">
        <v>5</v>
      </c>
      <c r="B10" s="318"/>
      <c r="C10" s="318"/>
      <c r="D10" s="318"/>
      <c r="E10" s="318"/>
    </row>
    <row r="11" spans="1:5" ht="3.75" customHeight="1">
      <c r="A11" s="70"/>
      <c r="B11" s="70"/>
      <c r="C11" s="70"/>
      <c r="D11" s="70"/>
      <c r="E11" s="70"/>
    </row>
    <row r="12" spans="1:5" ht="97.5" customHeight="1">
      <c r="A12" s="253" t="s">
        <v>169</v>
      </c>
      <c r="B12" s="253"/>
      <c r="C12" s="253"/>
      <c r="D12" s="253"/>
      <c r="E12" s="253"/>
    </row>
    <row r="13" ht="50.25" customHeight="1"/>
    <row r="14" ht="18.75">
      <c r="E14" s="155" t="s">
        <v>0</v>
      </c>
    </row>
    <row r="15" spans="1:5" ht="19.5" customHeight="1">
      <c r="A15" s="263" t="s">
        <v>180</v>
      </c>
      <c r="B15" s="265" t="s">
        <v>3</v>
      </c>
      <c r="C15" s="267" t="s">
        <v>79</v>
      </c>
      <c r="D15" s="268"/>
      <c r="E15" s="268"/>
    </row>
    <row r="16" spans="1:5" ht="81" customHeight="1">
      <c r="A16" s="264"/>
      <c r="B16" s="266"/>
      <c r="C16" s="267" t="s">
        <v>80</v>
      </c>
      <c r="D16" s="319"/>
      <c r="E16" s="132" t="s">
        <v>81</v>
      </c>
    </row>
    <row r="17" spans="1:5" ht="18.75">
      <c r="A17" s="73"/>
      <c r="B17" s="74"/>
      <c r="C17" s="74"/>
      <c r="D17" s="74"/>
      <c r="E17" s="156"/>
    </row>
    <row r="18" spans="1:5" ht="36.75" customHeight="1">
      <c r="A18" s="77" t="s">
        <v>170</v>
      </c>
      <c r="B18" s="75">
        <f>C18+E18</f>
        <v>6404.09</v>
      </c>
      <c r="C18" s="320">
        <v>6340</v>
      </c>
      <c r="D18" s="320"/>
      <c r="E18" s="75">
        <v>64.09</v>
      </c>
    </row>
    <row r="19" spans="1:5" ht="36.75" customHeight="1">
      <c r="A19" s="69" t="s">
        <v>171</v>
      </c>
      <c r="B19" s="75">
        <f>C19+E19</f>
        <v>5562.58</v>
      </c>
      <c r="C19" s="320">
        <v>5506.9</v>
      </c>
      <c r="D19" s="320"/>
      <c r="E19" s="75">
        <v>55.68</v>
      </c>
    </row>
    <row r="20" spans="1:5" ht="9" customHeight="1">
      <c r="A20" s="77"/>
      <c r="B20" s="75"/>
      <c r="C20" s="75"/>
      <c r="D20" s="75"/>
      <c r="E20" s="75"/>
    </row>
    <row r="21" spans="1:8" s="157" customFormat="1" ht="19.5" customHeight="1">
      <c r="A21" s="78" t="s">
        <v>3</v>
      </c>
      <c r="B21" s="79">
        <f>B18+B19</f>
        <v>11966.67</v>
      </c>
      <c r="C21" s="321">
        <f>C18+C19</f>
        <v>11846.9</v>
      </c>
      <c r="D21" s="321"/>
      <c r="E21" s="79">
        <f>E18+E19</f>
        <v>119.77</v>
      </c>
      <c r="G21" s="158"/>
      <c r="H21" s="158"/>
    </row>
    <row r="22" spans="2:8" ht="48" customHeight="1">
      <c r="B22" s="75"/>
      <c r="C22" s="320"/>
      <c r="D22" s="320"/>
      <c r="E22" s="75"/>
      <c r="G22" s="159"/>
      <c r="H22" s="159"/>
    </row>
    <row r="23" spans="5:16" ht="18.75">
      <c r="E23" s="160"/>
      <c r="N23" s="161"/>
      <c r="O23" s="162"/>
      <c r="P23" s="162"/>
    </row>
    <row r="24" spans="1:16" ht="18.75">
      <c r="A24" s="163"/>
      <c r="B24" s="163"/>
      <c r="C24" s="322"/>
      <c r="D24" s="322"/>
      <c r="E24" s="163"/>
      <c r="N24" s="161"/>
      <c r="O24" s="164"/>
      <c r="P24" s="162"/>
    </row>
    <row r="25" spans="1:5" ht="18.75">
      <c r="A25" s="163"/>
      <c r="B25" s="163"/>
      <c r="C25" s="163"/>
      <c r="D25" s="163"/>
      <c r="E25" s="163"/>
    </row>
    <row r="26" spans="2:5" ht="18.75">
      <c r="B26" s="163"/>
      <c r="C26" s="322"/>
      <c r="D26" s="322"/>
      <c r="E26" s="76"/>
    </row>
    <row r="27" ht="18.75">
      <c r="E27" s="160"/>
    </row>
  </sheetData>
  <sheetProtection/>
  <mergeCells count="19">
    <mergeCell ref="B4:E4"/>
    <mergeCell ref="B5:E5"/>
    <mergeCell ref="B6:E6"/>
    <mergeCell ref="B7:E7"/>
    <mergeCell ref="B1:E1"/>
    <mergeCell ref="B2:E2"/>
    <mergeCell ref="B3:E3"/>
    <mergeCell ref="C18:D18"/>
    <mergeCell ref="C19:D19"/>
    <mergeCell ref="C21:D21"/>
    <mergeCell ref="C22:D22"/>
    <mergeCell ref="C24:D24"/>
    <mergeCell ref="C26:D26"/>
    <mergeCell ref="A10:E10"/>
    <mergeCell ref="A12:E12"/>
    <mergeCell ref="A15:A16"/>
    <mergeCell ref="B15:B16"/>
    <mergeCell ref="C15:E15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90" zoomScaleNormal="80" zoomScaleSheetLayoutView="90" workbookViewId="0" topLeftCell="A22">
      <selection activeCell="A13" sqref="A13:E13"/>
    </sheetView>
  </sheetViews>
  <sheetFormatPr defaultColWidth="9.00390625" defaultRowHeight="12.75"/>
  <cols>
    <col min="1" max="1" width="25.625" style="103" customWidth="1"/>
    <col min="2" max="2" width="15.625" style="103" customWidth="1"/>
    <col min="3" max="3" width="19.75390625" style="103" customWidth="1"/>
    <col min="4" max="4" width="20.625" style="102" customWidth="1"/>
    <col min="5" max="5" width="1.25" style="103" customWidth="1"/>
    <col min="6" max="16384" width="9.125" style="103" customWidth="1"/>
  </cols>
  <sheetData>
    <row r="1" spans="1:5" ht="18.75" customHeight="1">
      <c r="A1" s="229"/>
      <c r="B1" s="323" t="s">
        <v>317</v>
      </c>
      <c r="C1" s="323"/>
      <c r="D1" s="323"/>
      <c r="E1" s="225"/>
    </row>
    <row r="2" spans="1:6" s="104" customFormat="1" ht="18.75">
      <c r="A2" s="229"/>
      <c r="B2" s="323" t="s">
        <v>101</v>
      </c>
      <c r="C2" s="323"/>
      <c r="D2" s="323"/>
      <c r="E2" s="225"/>
      <c r="F2" s="105"/>
    </row>
    <row r="3" spans="1:6" s="104" customFormat="1" ht="18.75">
      <c r="A3" s="229"/>
      <c r="B3" s="247"/>
      <c r="C3" s="247"/>
      <c r="D3" s="247"/>
      <c r="E3" s="191"/>
      <c r="F3" s="105"/>
    </row>
    <row r="4" spans="1:6" s="104" customFormat="1" ht="18.75">
      <c r="A4" s="229"/>
      <c r="B4" s="247"/>
      <c r="C4" s="247"/>
      <c r="D4" s="247"/>
      <c r="E4" s="191"/>
      <c r="F4" s="105"/>
    </row>
    <row r="5" spans="1:6" s="104" customFormat="1" ht="18.75">
      <c r="A5" s="229"/>
      <c r="B5" s="247"/>
      <c r="C5" s="247"/>
      <c r="D5" s="247"/>
      <c r="E5" s="191"/>
      <c r="F5" s="105"/>
    </row>
    <row r="6" spans="1:6" s="104" customFormat="1" ht="18.75">
      <c r="A6" s="229"/>
      <c r="B6" s="247"/>
      <c r="C6" s="247"/>
      <c r="D6" s="247"/>
      <c r="E6" s="191"/>
      <c r="F6" s="105"/>
    </row>
    <row r="7" spans="1:6" s="104" customFormat="1" ht="18.75">
      <c r="A7" s="229"/>
      <c r="B7" s="247"/>
      <c r="C7" s="247"/>
      <c r="D7" s="247"/>
      <c r="E7" s="191"/>
      <c r="F7" s="105"/>
    </row>
    <row r="8" spans="1:5" s="104" customFormat="1" ht="18.75">
      <c r="A8" s="229"/>
      <c r="B8" s="247"/>
      <c r="C8" s="247"/>
      <c r="D8" s="247"/>
      <c r="E8" s="225"/>
    </row>
    <row r="9" spans="2:5" ht="18.75">
      <c r="B9" s="328"/>
      <c r="C9" s="328"/>
      <c r="D9" s="328"/>
      <c r="E9" s="328"/>
    </row>
    <row r="10" spans="2:5" s="104" customFormat="1" ht="18.75">
      <c r="B10" s="328"/>
      <c r="C10" s="328"/>
      <c r="D10" s="328"/>
      <c r="E10" s="328"/>
    </row>
    <row r="11" spans="1:5" s="1" customFormat="1" ht="16.5" customHeight="1">
      <c r="A11" s="252" t="s">
        <v>83</v>
      </c>
      <c r="B11" s="252"/>
      <c r="C11" s="252"/>
      <c r="D11" s="252"/>
      <c r="E11" s="252"/>
    </row>
    <row r="12" spans="1:2" s="1" customFormat="1" ht="4.5" customHeight="1">
      <c r="A12" s="85"/>
      <c r="B12" s="85"/>
    </row>
    <row r="13" spans="1:5" s="1" customFormat="1" ht="60" customHeight="1">
      <c r="A13" s="253" t="s">
        <v>161</v>
      </c>
      <c r="B13" s="253"/>
      <c r="C13" s="253"/>
      <c r="D13" s="253"/>
      <c r="E13" s="253"/>
    </row>
    <row r="14" spans="1:4" s="104" customFormat="1" ht="38.25" customHeight="1">
      <c r="A14" s="84"/>
      <c r="B14" s="84"/>
      <c r="C14" s="106"/>
      <c r="D14" s="106"/>
    </row>
    <row r="15" spans="2:5" s="108" customFormat="1" ht="18.75" customHeight="1">
      <c r="B15" s="109"/>
      <c r="D15" s="332" t="s">
        <v>0</v>
      </c>
      <c r="E15" s="332"/>
    </row>
    <row r="16" spans="1:5" s="104" customFormat="1" ht="19.5" customHeight="1">
      <c r="A16" s="333" t="s">
        <v>162</v>
      </c>
      <c r="B16" s="336" t="s">
        <v>3</v>
      </c>
      <c r="C16" s="339" t="s">
        <v>79</v>
      </c>
      <c r="D16" s="340"/>
      <c r="E16" s="340"/>
    </row>
    <row r="17" spans="1:5" s="104" customFormat="1" ht="33.75" customHeight="1">
      <c r="A17" s="334"/>
      <c r="B17" s="337"/>
      <c r="C17" s="337" t="s">
        <v>80</v>
      </c>
      <c r="D17" s="324" t="s">
        <v>104</v>
      </c>
      <c r="E17" s="325"/>
    </row>
    <row r="18" spans="1:5" s="104" customFormat="1" ht="41.25" customHeight="1">
      <c r="A18" s="335"/>
      <c r="B18" s="338"/>
      <c r="C18" s="338"/>
      <c r="D18" s="326"/>
      <c r="E18" s="327"/>
    </row>
    <row r="19" spans="1:5" s="104" customFormat="1" ht="18.75" customHeight="1">
      <c r="A19" s="111">
        <v>1</v>
      </c>
      <c r="B19" s="112">
        <v>2</v>
      </c>
      <c r="C19" s="112">
        <v>3</v>
      </c>
      <c r="D19" s="330">
        <v>4</v>
      </c>
      <c r="E19" s="331"/>
    </row>
    <row r="20" spans="1:4" s="104" customFormat="1" ht="7.5" customHeight="1">
      <c r="A20" s="114"/>
      <c r="B20" s="114"/>
      <c r="C20" s="115"/>
      <c r="D20" s="115"/>
    </row>
    <row r="21" spans="1:4" s="104" customFormat="1" ht="42" customHeight="1">
      <c r="A21" s="116" t="s">
        <v>163</v>
      </c>
      <c r="B21" s="115">
        <f>C21+D21</f>
        <v>73.623</v>
      </c>
      <c r="C21" s="115">
        <v>72.15054</v>
      </c>
      <c r="D21" s="115">
        <v>1.47246</v>
      </c>
    </row>
    <row r="22" spans="1:4" ht="42" customHeight="1">
      <c r="A22" s="116" t="s">
        <v>164</v>
      </c>
      <c r="B22" s="115">
        <f>C22+D22</f>
        <v>313.11413</v>
      </c>
      <c r="C22" s="115">
        <v>306.85185</v>
      </c>
      <c r="D22" s="115">
        <v>6.26228</v>
      </c>
    </row>
    <row r="23" spans="1:4" ht="42" customHeight="1">
      <c r="A23" s="116" t="s">
        <v>165</v>
      </c>
      <c r="B23" s="115">
        <f aca="true" t="shared" si="0" ref="B23:B31">C23+D23</f>
        <v>214.81035</v>
      </c>
      <c r="C23" s="115">
        <v>210.51414</v>
      </c>
      <c r="D23" s="115">
        <v>4.29621</v>
      </c>
    </row>
    <row r="24" spans="1:4" ht="41.25" customHeight="1">
      <c r="A24" s="116" t="s">
        <v>55</v>
      </c>
      <c r="B24" s="115">
        <f t="shared" si="0"/>
        <v>911.6702</v>
      </c>
      <c r="C24" s="115">
        <v>893.43681</v>
      </c>
      <c r="D24" s="115">
        <v>18.23339</v>
      </c>
    </row>
    <row r="25" spans="1:4" ht="95.25" customHeight="1">
      <c r="A25" s="116" t="s">
        <v>179</v>
      </c>
      <c r="B25" s="115">
        <f t="shared" si="0"/>
        <v>377.819</v>
      </c>
      <c r="C25" s="115">
        <v>370.26262</v>
      </c>
      <c r="D25" s="115">
        <v>7.55638</v>
      </c>
    </row>
    <row r="26" spans="1:4" ht="42" customHeight="1">
      <c r="A26" s="116" t="s">
        <v>58</v>
      </c>
      <c r="B26" s="115">
        <f t="shared" si="0"/>
        <v>209.6031</v>
      </c>
      <c r="C26" s="115">
        <v>205.41103</v>
      </c>
      <c r="D26" s="115">
        <v>4.19207</v>
      </c>
    </row>
    <row r="27" spans="1:4" ht="42" customHeight="1">
      <c r="A27" s="116" t="s">
        <v>60</v>
      </c>
      <c r="B27" s="115">
        <f t="shared" si="0"/>
        <v>181.836</v>
      </c>
      <c r="C27" s="115">
        <v>178.19928</v>
      </c>
      <c r="D27" s="115">
        <v>3.63672</v>
      </c>
    </row>
    <row r="28" spans="1:4" ht="36" customHeight="1">
      <c r="A28" s="116" t="s">
        <v>166</v>
      </c>
      <c r="B28" s="115">
        <f t="shared" si="0"/>
        <v>378.4</v>
      </c>
      <c r="C28" s="115">
        <v>370.832</v>
      </c>
      <c r="D28" s="115">
        <v>7.568</v>
      </c>
    </row>
    <row r="29" spans="1:4" ht="99.75" customHeight="1">
      <c r="A29" s="116" t="s">
        <v>175</v>
      </c>
      <c r="B29" s="115">
        <f>C29+D29</f>
        <v>98.56</v>
      </c>
      <c r="C29" s="115">
        <v>96.5888</v>
      </c>
      <c r="D29" s="115">
        <v>1.9712</v>
      </c>
    </row>
    <row r="30" spans="1:4" ht="42" customHeight="1">
      <c r="A30" s="116" t="s">
        <v>167</v>
      </c>
      <c r="B30" s="115">
        <f t="shared" si="0"/>
        <v>115.726</v>
      </c>
      <c r="C30" s="115">
        <v>113.41148</v>
      </c>
      <c r="D30" s="115">
        <v>2.31452</v>
      </c>
    </row>
    <row r="31" spans="1:4" ht="42" customHeight="1">
      <c r="A31" s="116" t="s">
        <v>168</v>
      </c>
      <c r="B31" s="115">
        <f t="shared" si="0"/>
        <v>649.5321</v>
      </c>
      <c r="C31" s="115">
        <v>636.54145</v>
      </c>
      <c r="D31" s="115">
        <v>12.99065</v>
      </c>
    </row>
    <row r="32" spans="1:5" ht="18.75">
      <c r="A32" s="1" t="s">
        <v>3</v>
      </c>
      <c r="B32" s="119">
        <f>SUM(B21:B31)</f>
        <v>3524.69388</v>
      </c>
      <c r="C32" s="119">
        <f>SUM(C21:C31)</f>
        <v>3454.2</v>
      </c>
      <c r="D32" s="119">
        <f>SUM(D21:D31)</f>
        <v>70.49388</v>
      </c>
      <c r="E32" s="154"/>
    </row>
    <row r="36" spans="1:5" ht="18">
      <c r="A36" s="329" t="s">
        <v>181</v>
      </c>
      <c r="B36" s="329"/>
      <c r="C36" s="329"/>
      <c r="D36" s="329"/>
      <c r="E36" s="329"/>
    </row>
  </sheetData>
  <sheetProtection/>
  <mergeCells count="20">
    <mergeCell ref="A16:A18"/>
    <mergeCell ref="B16:B18"/>
    <mergeCell ref="C16:E16"/>
    <mergeCell ref="C17:C18"/>
    <mergeCell ref="B1:D1"/>
    <mergeCell ref="B2:D2"/>
    <mergeCell ref="B3:D3"/>
    <mergeCell ref="B4:D4"/>
    <mergeCell ref="B5:D5"/>
    <mergeCell ref="B6:D6"/>
    <mergeCell ref="B7:D7"/>
    <mergeCell ref="B8:D8"/>
    <mergeCell ref="D17:E18"/>
    <mergeCell ref="B9:E9"/>
    <mergeCell ref="A36:E36"/>
    <mergeCell ref="D19:E19"/>
    <mergeCell ref="B10:E10"/>
    <mergeCell ref="A11:E11"/>
    <mergeCell ref="A13:E13"/>
    <mergeCell ref="D15:E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scaleWithDoc="0">
    <oddHeader>&amp;R&amp;"Times New Roman,обычный"&amp;14&amp;P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90" zoomScaleSheetLayoutView="90" workbookViewId="0" topLeftCell="A1">
      <selection activeCell="D17" sqref="D17"/>
    </sheetView>
  </sheetViews>
  <sheetFormatPr defaultColWidth="9.00390625" defaultRowHeight="12.75"/>
  <cols>
    <col min="1" max="1" width="42.75390625" style="0" customWidth="1"/>
    <col min="2" max="2" width="24.00390625" style="0" customWidth="1"/>
    <col min="3" max="3" width="31.625" style="0" customWidth="1"/>
    <col min="4" max="4" width="30.75390625" style="0" customWidth="1"/>
    <col min="5" max="5" width="5.00390625" style="0" customWidth="1"/>
  </cols>
  <sheetData>
    <row r="1" spans="1:4" ht="18.75">
      <c r="A1" s="6"/>
      <c r="B1" s="283" t="s">
        <v>302</v>
      </c>
      <c r="C1" s="283"/>
      <c r="D1" s="283"/>
    </row>
    <row r="2" spans="1:4" ht="18.75">
      <c r="A2" s="6"/>
      <c r="B2" s="283" t="s">
        <v>251</v>
      </c>
      <c r="C2" s="283"/>
      <c r="D2" s="283"/>
    </row>
    <row r="3" spans="1:4" ht="18.75">
      <c r="A3" s="6"/>
      <c r="B3" s="247" t="s">
        <v>252</v>
      </c>
      <c r="C3" s="247"/>
      <c r="D3" s="247"/>
    </row>
    <row r="4" spans="1:4" ht="18.75">
      <c r="A4" s="6"/>
      <c r="B4" s="247" t="s">
        <v>253</v>
      </c>
      <c r="C4" s="247"/>
      <c r="D4" s="247"/>
    </row>
    <row r="5" spans="1:4" ht="18.75">
      <c r="A5" s="6"/>
      <c r="B5" s="247" t="s">
        <v>254</v>
      </c>
      <c r="C5" s="247"/>
      <c r="D5" s="247"/>
    </row>
    <row r="6" spans="1:5" ht="18.75">
      <c r="A6" s="6"/>
      <c r="B6" s="247" t="s">
        <v>255</v>
      </c>
      <c r="C6" s="247"/>
      <c r="D6" s="247"/>
      <c r="E6" s="8"/>
    </row>
    <row r="7" spans="1:4" ht="18.75">
      <c r="A7" s="6"/>
      <c r="B7" s="247" t="s">
        <v>207</v>
      </c>
      <c r="C7" s="247"/>
      <c r="D7" s="247"/>
    </row>
    <row r="8" spans="1:4" ht="18.75">
      <c r="A8" s="6"/>
      <c r="B8" s="247" t="s">
        <v>256</v>
      </c>
      <c r="C8" s="247"/>
      <c r="D8" s="247"/>
    </row>
    <row r="9" spans="1:4" ht="18.75">
      <c r="A9" s="6"/>
      <c r="B9" s="221"/>
      <c r="C9" s="51"/>
      <c r="D9" s="221"/>
    </row>
    <row r="10" spans="1:4" ht="18.75">
      <c r="A10" s="6"/>
      <c r="B10" s="221"/>
      <c r="C10" s="51"/>
      <c r="D10" s="221"/>
    </row>
    <row r="11" spans="1:4" ht="18.75">
      <c r="A11" s="249" t="s">
        <v>83</v>
      </c>
      <c r="B11" s="249"/>
      <c r="C11" s="249"/>
      <c r="D11" s="249"/>
    </row>
    <row r="12" spans="1:4" ht="18.75">
      <c r="A12" s="218"/>
      <c r="B12" s="218"/>
      <c r="C12" s="218"/>
      <c r="D12" s="218"/>
    </row>
    <row r="13" spans="1:4" ht="69.75" customHeight="1">
      <c r="A13" s="278" t="s">
        <v>257</v>
      </c>
      <c r="B13" s="278"/>
      <c r="C13" s="278"/>
      <c r="D13" s="278"/>
    </row>
    <row r="14" spans="1:4" ht="16.5" customHeight="1">
      <c r="A14" s="246"/>
      <c r="B14" s="246"/>
      <c r="C14" s="246"/>
      <c r="D14" s="246"/>
    </row>
    <row r="15" spans="1:4" ht="18.75">
      <c r="A15" s="6"/>
      <c r="B15" s="54"/>
      <c r="C15" s="54"/>
      <c r="D15" s="54" t="s">
        <v>0</v>
      </c>
    </row>
    <row r="16" spans="1:4" ht="18.75">
      <c r="A16" s="279" t="s">
        <v>77</v>
      </c>
      <c r="B16" s="279" t="s">
        <v>3</v>
      </c>
      <c r="C16" s="281" t="s">
        <v>79</v>
      </c>
      <c r="D16" s="282"/>
    </row>
    <row r="17" spans="1:4" ht="67.5" customHeight="1">
      <c r="A17" s="280"/>
      <c r="B17" s="280"/>
      <c r="C17" s="224" t="s">
        <v>80</v>
      </c>
      <c r="D17" s="224" t="s">
        <v>85</v>
      </c>
    </row>
    <row r="18" spans="1:4" ht="6" customHeight="1">
      <c r="A18" s="55"/>
      <c r="B18" s="55"/>
      <c r="C18" s="55"/>
      <c r="D18" s="55"/>
    </row>
    <row r="19" spans="1:4" ht="24" customHeight="1">
      <c r="A19" s="152" t="s">
        <v>1</v>
      </c>
      <c r="B19" s="231">
        <f>C19+D19</f>
        <v>38141.7</v>
      </c>
      <c r="C19" s="232">
        <v>37378.86</v>
      </c>
      <c r="D19" s="232">
        <v>762.84</v>
      </c>
    </row>
    <row r="20" spans="1:4" ht="5.25" customHeight="1">
      <c r="A20" s="152"/>
      <c r="B20" s="56"/>
      <c r="C20" s="233"/>
      <c r="D20" s="233"/>
    </row>
    <row r="21" spans="1:4" ht="18.75">
      <c r="A21" s="63" t="s">
        <v>3</v>
      </c>
      <c r="B21" s="64">
        <f>SUM(B19:B19)</f>
        <v>38141.7</v>
      </c>
      <c r="C21" s="234">
        <f>SUM(C19:C19)</f>
        <v>37378.86</v>
      </c>
      <c r="D21" s="234">
        <f>SUM(D19:D19)</f>
        <v>762.84</v>
      </c>
    </row>
  </sheetData>
  <sheetProtection/>
  <mergeCells count="13">
    <mergeCell ref="B7:D7"/>
    <mergeCell ref="B1:D1"/>
    <mergeCell ref="B2:D2"/>
    <mergeCell ref="B3:D3"/>
    <mergeCell ref="B4:D4"/>
    <mergeCell ref="B5:D5"/>
    <mergeCell ref="B6:D6"/>
    <mergeCell ref="B8:D8"/>
    <mergeCell ref="A11:D11"/>
    <mergeCell ref="A13:D13"/>
    <mergeCell ref="A16:A17"/>
    <mergeCell ref="B16:B17"/>
    <mergeCell ref="C16:D16"/>
  </mergeCells>
  <printOptions/>
  <pageMargins left="0.7" right="0.8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2"/>
  <sheetViews>
    <sheetView zoomScale="80" zoomScaleNormal="80" zoomScalePageLayoutView="0" workbookViewId="0" topLeftCell="A1">
      <selection activeCell="A1" sqref="A1:D22"/>
    </sheetView>
  </sheetViews>
  <sheetFormatPr defaultColWidth="9.00390625" defaultRowHeight="12.75"/>
  <cols>
    <col min="1" max="1" width="39.75390625" style="0" customWidth="1"/>
    <col min="2" max="2" width="22.375" style="0" customWidth="1"/>
    <col min="3" max="3" width="26.125" style="0" customWidth="1"/>
    <col min="4" max="4" width="41.00390625" style="0" customWidth="1"/>
  </cols>
  <sheetData>
    <row r="1" spans="1:4" ht="18.75">
      <c r="A1" s="3"/>
      <c r="B1" s="251" t="s">
        <v>258</v>
      </c>
      <c r="C1" s="251"/>
      <c r="D1" s="251"/>
    </row>
    <row r="2" spans="1:4" ht="18.75">
      <c r="A2" s="3"/>
      <c r="B2" s="247" t="s">
        <v>182</v>
      </c>
      <c r="C2" s="247"/>
      <c r="D2" s="247"/>
    </row>
    <row r="3" spans="1:4" ht="18.75">
      <c r="A3" s="3"/>
      <c r="B3" s="247" t="s">
        <v>21</v>
      </c>
      <c r="C3" s="247"/>
      <c r="D3" s="247"/>
    </row>
    <row r="4" spans="1:4" ht="18.75">
      <c r="A4" s="3"/>
      <c r="B4" s="247" t="s">
        <v>22</v>
      </c>
      <c r="C4" s="247"/>
      <c r="D4" s="247"/>
    </row>
    <row r="5" spans="1:4" ht="18.75">
      <c r="A5" s="3"/>
      <c r="B5" s="247" t="s">
        <v>24</v>
      </c>
      <c r="C5" s="247"/>
      <c r="D5" s="247"/>
    </row>
    <row r="6" spans="1:4" ht="18.75">
      <c r="A6" s="3"/>
      <c r="B6" s="247" t="s">
        <v>25</v>
      </c>
      <c r="C6" s="247"/>
      <c r="D6" s="247"/>
    </row>
    <row r="7" spans="1:4" ht="18.75">
      <c r="A7" s="3"/>
      <c r="B7" s="247" t="s">
        <v>183</v>
      </c>
      <c r="C7" s="247"/>
      <c r="D7" s="247"/>
    </row>
    <row r="8" spans="1:4" ht="18.75">
      <c r="A8" s="3"/>
      <c r="B8" s="247" t="s">
        <v>184</v>
      </c>
      <c r="C8" s="247"/>
      <c r="D8" s="247"/>
    </row>
    <row r="9" spans="1:4" ht="18.75">
      <c r="A9" s="3"/>
      <c r="B9" s="216"/>
      <c r="C9" s="216"/>
      <c r="D9" s="216"/>
    </row>
    <row r="10" spans="1:4" ht="18.75">
      <c r="A10" s="6"/>
      <c r="B10" s="221"/>
      <c r="C10" s="51"/>
      <c r="D10" s="221"/>
    </row>
    <row r="11" spans="1:4" ht="18.75">
      <c r="A11" s="249" t="s">
        <v>83</v>
      </c>
      <c r="B11" s="249"/>
      <c r="C11" s="249"/>
      <c r="D11" s="249"/>
    </row>
    <row r="12" spans="1:4" ht="18.75">
      <c r="A12" s="218"/>
      <c r="B12" s="218"/>
      <c r="C12" s="218"/>
      <c r="D12" s="218"/>
    </row>
    <row r="13" spans="1:4" ht="88.5" customHeight="1">
      <c r="A13" s="278" t="s">
        <v>330</v>
      </c>
      <c r="B13" s="278"/>
      <c r="C13" s="278"/>
      <c r="D13" s="278"/>
    </row>
    <row r="14" spans="1:4" ht="4.5" customHeight="1">
      <c r="A14" s="223"/>
      <c r="B14" s="223"/>
      <c r="C14" s="223"/>
      <c r="D14" s="223"/>
    </row>
    <row r="15" spans="1:4" ht="18.75" hidden="1">
      <c r="A15" s="223"/>
      <c r="B15" s="223"/>
      <c r="C15" s="223"/>
      <c r="D15" s="223"/>
    </row>
    <row r="16" spans="1:4" ht="18.75">
      <c r="A16" s="6"/>
      <c r="B16" s="54"/>
      <c r="C16" s="54"/>
      <c r="D16" s="54" t="s">
        <v>0</v>
      </c>
    </row>
    <row r="17" spans="1:4" ht="18.75">
      <c r="A17" s="279" t="s">
        <v>88</v>
      </c>
      <c r="B17" s="279" t="s">
        <v>3</v>
      </c>
      <c r="C17" s="281" t="s">
        <v>79</v>
      </c>
      <c r="D17" s="282"/>
    </row>
    <row r="18" spans="1:4" ht="63" customHeight="1">
      <c r="A18" s="280"/>
      <c r="B18" s="280"/>
      <c r="C18" s="224" t="s">
        <v>80</v>
      </c>
      <c r="D18" s="224" t="s">
        <v>85</v>
      </c>
    </row>
    <row r="19" spans="1:4" ht="10.5" customHeight="1">
      <c r="A19" s="55"/>
      <c r="B19" s="55"/>
      <c r="C19" s="55"/>
      <c r="D19" s="55"/>
    </row>
    <row r="20" spans="1:4" ht="18.75">
      <c r="A20" s="153" t="s">
        <v>28</v>
      </c>
      <c r="B20" s="235">
        <f>C20+D20</f>
        <v>3526.431</v>
      </c>
      <c r="C20" s="236">
        <v>3455.9</v>
      </c>
      <c r="D20" s="237">
        <v>70.531</v>
      </c>
    </row>
    <row r="21" spans="1:4" ht="18.75">
      <c r="A21" s="153" t="s">
        <v>96</v>
      </c>
      <c r="B21" s="235">
        <f>C21+D21</f>
        <v>3526.431</v>
      </c>
      <c r="C21" s="236">
        <v>3455.9</v>
      </c>
      <c r="D21" s="237">
        <v>70.531</v>
      </c>
    </row>
    <row r="22" spans="1:4" ht="18.75">
      <c r="A22" s="63" t="s">
        <v>3</v>
      </c>
      <c r="B22" s="238">
        <f>SUM(B20:B21)</f>
        <v>7052.862</v>
      </c>
      <c r="C22" s="238">
        <f>SUM(C20:C21)</f>
        <v>6911.8</v>
      </c>
      <c r="D22" s="238">
        <f>SUM(D20:D21)</f>
        <v>141.062</v>
      </c>
    </row>
  </sheetData>
  <sheetProtection/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A11:D11"/>
    <mergeCell ref="A13:D13"/>
    <mergeCell ref="A17:A18"/>
    <mergeCell ref="B17:B18"/>
    <mergeCell ref="C17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40.375" style="0" customWidth="1"/>
    <col min="2" max="2" width="29.75390625" style="0" customWidth="1"/>
    <col min="3" max="3" width="27.00390625" style="0" customWidth="1"/>
    <col min="4" max="4" width="28.375" style="0" customWidth="1"/>
  </cols>
  <sheetData>
    <row r="1" spans="1:4" ht="18.75">
      <c r="A1" s="6"/>
      <c r="B1" s="6"/>
      <c r="C1" s="8" t="s">
        <v>267</v>
      </c>
      <c r="D1" s="8"/>
    </row>
    <row r="2" spans="1:4" ht="18.75">
      <c r="A2" s="6"/>
      <c r="B2" s="6"/>
      <c r="C2" s="8" t="s">
        <v>259</v>
      </c>
      <c r="D2" s="8"/>
    </row>
    <row r="3" spans="1:4" ht="18.75">
      <c r="A3" s="6"/>
      <c r="B3" s="247" t="s">
        <v>260</v>
      </c>
      <c r="C3" s="247"/>
      <c r="D3" s="247"/>
    </row>
    <row r="4" spans="1:4" ht="18.75">
      <c r="A4" s="6"/>
      <c r="B4" s="247" t="s">
        <v>261</v>
      </c>
      <c r="C4" s="247"/>
      <c r="D4" s="247"/>
    </row>
    <row r="5" spans="1:4" ht="18.75">
      <c r="A5" s="6"/>
      <c r="B5" s="247" t="s">
        <v>262</v>
      </c>
      <c r="C5" s="247"/>
      <c r="D5" s="247"/>
    </row>
    <row r="6" spans="1:4" ht="18.75">
      <c r="A6" s="6"/>
      <c r="B6" s="247" t="s">
        <v>263</v>
      </c>
      <c r="C6" s="247"/>
      <c r="D6" s="247"/>
    </row>
    <row r="7" spans="1:4" ht="18.75">
      <c r="A7" s="6"/>
      <c r="B7" s="247" t="s">
        <v>264</v>
      </c>
      <c r="C7" s="247"/>
      <c r="D7" s="247"/>
    </row>
    <row r="8" spans="1:4" ht="18.75">
      <c r="A8" s="6"/>
      <c r="B8" s="247" t="s">
        <v>265</v>
      </c>
      <c r="C8" s="247"/>
      <c r="D8" s="247"/>
    </row>
    <row r="9" spans="1:4" ht="18.75">
      <c r="A9" s="8"/>
      <c r="B9" s="8"/>
      <c r="C9" s="8"/>
      <c r="D9" s="8"/>
    </row>
    <row r="10" spans="1:4" ht="18.75">
      <c r="A10" s="252" t="s">
        <v>5</v>
      </c>
      <c r="B10" s="252"/>
      <c r="C10" s="252"/>
      <c r="D10" s="252"/>
    </row>
    <row r="11" spans="1:4" ht="18.75">
      <c r="A11" s="217"/>
      <c r="B11" s="217"/>
      <c r="C11" s="217"/>
      <c r="D11" s="217"/>
    </row>
    <row r="12" spans="1:4" ht="63" customHeight="1">
      <c r="A12" s="253" t="s">
        <v>266</v>
      </c>
      <c r="B12" s="253"/>
      <c r="C12" s="253"/>
      <c r="D12" s="253"/>
    </row>
    <row r="13" spans="1:4" ht="18.75">
      <c r="A13" s="8"/>
      <c r="B13" s="8"/>
      <c r="C13" s="8"/>
      <c r="D13" s="8"/>
    </row>
    <row r="14" spans="1:4" ht="18.75">
      <c r="A14" s="3"/>
      <c r="B14" s="3"/>
      <c r="C14" s="3"/>
      <c r="D14" s="100" t="s">
        <v>0</v>
      </c>
    </row>
    <row r="15" spans="1:4" ht="18.75">
      <c r="A15" s="263" t="s">
        <v>177</v>
      </c>
      <c r="B15" s="265" t="s">
        <v>3</v>
      </c>
      <c r="C15" s="267" t="s">
        <v>79</v>
      </c>
      <c r="D15" s="268"/>
    </row>
    <row r="16" spans="1:4" ht="56.25">
      <c r="A16" s="264"/>
      <c r="B16" s="266"/>
      <c r="C16" s="72" t="s">
        <v>80</v>
      </c>
      <c r="D16" s="132" t="s">
        <v>85</v>
      </c>
    </row>
    <row r="17" spans="1:4" ht="18.75">
      <c r="A17" s="99">
        <v>1</v>
      </c>
      <c r="B17" s="72">
        <v>2</v>
      </c>
      <c r="C17" s="72">
        <v>3</v>
      </c>
      <c r="D17" s="99">
        <v>4</v>
      </c>
    </row>
    <row r="18" spans="1:4" ht="11.25" customHeight="1">
      <c r="A18" s="11"/>
      <c r="B18" s="11"/>
      <c r="C18" s="11"/>
      <c r="D18" s="11"/>
    </row>
    <row r="19" spans="1:4" ht="18.75">
      <c r="A19" s="3" t="s">
        <v>15</v>
      </c>
      <c r="B19" s="239">
        <f>C19+D19</f>
        <v>131850.20202</v>
      </c>
      <c r="C19" s="136">
        <v>130531.7</v>
      </c>
      <c r="D19" s="136">
        <v>1318.50202</v>
      </c>
    </row>
    <row r="20" spans="1:4" ht="18.75">
      <c r="A20" s="1" t="s">
        <v>17</v>
      </c>
      <c r="B20" s="239">
        <f>C20+D20</f>
        <v>96070.20202</v>
      </c>
      <c r="C20" s="136">
        <v>95109.5</v>
      </c>
      <c r="D20" s="136">
        <v>960.70202</v>
      </c>
    </row>
    <row r="21" spans="1:4" ht="18.75">
      <c r="A21" s="3" t="s">
        <v>12</v>
      </c>
      <c r="B21" s="239">
        <f>C21+D21</f>
        <v>154552.52526</v>
      </c>
      <c r="C21" s="136">
        <v>153007</v>
      </c>
      <c r="D21" s="136">
        <v>1545.52526</v>
      </c>
    </row>
    <row r="22" spans="1:4" ht="18.75">
      <c r="A22" s="6" t="s">
        <v>3</v>
      </c>
      <c r="B22" s="239">
        <f>SUM(B19:B21)</f>
        <v>382472.9293</v>
      </c>
      <c r="C22" s="91">
        <f>SUM(C19:C21)</f>
        <v>378648.2</v>
      </c>
      <c r="D22" s="91">
        <f>SUM(D19:D21)</f>
        <v>3824.7293</v>
      </c>
    </row>
  </sheetData>
  <sheetProtection/>
  <mergeCells count="11">
    <mergeCell ref="A10:D10"/>
    <mergeCell ref="A12:D12"/>
    <mergeCell ref="A15:A16"/>
    <mergeCell ref="B15:B16"/>
    <mergeCell ref="C15:D15"/>
    <mergeCell ref="B3:D3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90" zoomScaleSheetLayoutView="90" zoomScalePageLayoutView="0" workbookViewId="0" topLeftCell="A1">
      <selection activeCell="D33" sqref="D33"/>
    </sheetView>
  </sheetViews>
  <sheetFormatPr defaultColWidth="9.00390625" defaultRowHeight="12.75"/>
  <cols>
    <col min="1" max="1" width="42.625" style="0" customWidth="1"/>
    <col min="2" max="2" width="21.75390625" style="0" customWidth="1"/>
    <col min="3" max="3" width="33.25390625" style="0" customWidth="1"/>
    <col min="4" max="4" width="34.75390625" style="0" customWidth="1"/>
  </cols>
  <sheetData>
    <row r="1" spans="1:4" ht="18.75">
      <c r="A1" s="6"/>
      <c r="B1" s="247" t="s">
        <v>304</v>
      </c>
      <c r="C1" s="247"/>
      <c r="D1" s="247"/>
    </row>
    <row r="2" spans="1:4" ht="18.75">
      <c r="A2" s="6"/>
      <c r="B2" s="6"/>
      <c r="C2" s="247" t="s">
        <v>268</v>
      </c>
      <c r="D2" s="247"/>
    </row>
    <row r="3" spans="1:4" ht="18.75">
      <c r="A3" s="6"/>
      <c r="B3" s="247" t="s">
        <v>260</v>
      </c>
      <c r="C3" s="247"/>
      <c r="D3" s="247"/>
    </row>
    <row r="4" spans="1:4" ht="18.75">
      <c r="A4" s="6"/>
      <c r="B4" s="247" t="s">
        <v>261</v>
      </c>
      <c r="C4" s="247"/>
      <c r="D4" s="247"/>
    </row>
    <row r="5" spans="1:4" ht="18.75">
      <c r="A5" s="6"/>
      <c r="B5" s="247" t="s">
        <v>262</v>
      </c>
      <c r="C5" s="247"/>
      <c r="D5" s="247"/>
    </row>
    <row r="6" spans="1:4" ht="18.75">
      <c r="A6" s="6"/>
      <c r="B6" s="247" t="s">
        <v>263</v>
      </c>
      <c r="C6" s="247"/>
      <c r="D6" s="247"/>
    </row>
    <row r="7" spans="1:4" ht="18.75">
      <c r="A7" s="6"/>
      <c r="B7" s="247" t="s">
        <v>264</v>
      </c>
      <c r="C7" s="247"/>
      <c r="D7" s="247"/>
    </row>
    <row r="8" spans="1:4" ht="18.75">
      <c r="A8" s="6"/>
      <c r="B8" s="247" t="s">
        <v>265</v>
      </c>
      <c r="C8" s="247"/>
      <c r="D8" s="247"/>
    </row>
    <row r="9" spans="1:4" ht="18.75">
      <c r="A9" s="8"/>
      <c r="B9" s="8"/>
      <c r="C9" s="8"/>
      <c r="D9" s="8"/>
    </row>
    <row r="10" spans="1:4" ht="18.75">
      <c r="A10" s="252" t="s">
        <v>5</v>
      </c>
      <c r="B10" s="252"/>
      <c r="C10" s="252"/>
      <c r="D10" s="252"/>
    </row>
    <row r="11" spans="1:4" ht="18.75">
      <c r="A11" s="217"/>
      <c r="B11" s="217"/>
      <c r="C11" s="217"/>
      <c r="D11" s="217"/>
    </row>
    <row r="12" spans="1:4" ht="76.5" customHeight="1">
      <c r="A12" s="253" t="s">
        <v>331</v>
      </c>
      <c r="B12" s="253"/>
      <c r="C12" s="253"/>
      <c r="D12" s="253"/>
    </row>
    <row r="13" spans="1:4" ht="13.5" customHeight="1">
      <c r="A13" s="8"/>
      <c r="B13" s="8"/>
      <c r="C13" s="8"/>
      <c r="D13" s="8"/>
    </row>
    <row r="14" spans="1:4" ht="18.75">
      <c r="A14" s="3"/>
      <c r="B14" s="3"/>
      <c r="C14" s="3"/>
      <c r="D14" s="100" t="s">
        <v>0</v>
      </c>
    </row>
    <row r="15" spans="1:4" ht="18.75">
      <c r="A15" s="263" t="s">
        <v>177</v>
      </c>
      <c r="B15" s="265" t="s">
        <v>3</v>
      </c>
      <c r="C15" s="267" t="s">
        <v>79</v>
      </c>
      <c r="D15" s="268"/>
    </row>
    <row r="16" spans="1:4" ht="37.5">
      <c r="A16" s="264"/>
      <c r="B16" s="266"/>
      <c r="C16" s="72" t="s">
        <v>80</v>
      </c>
      <c r="D16" s="132" t="s">
        <v>85</v>
      </c>
    </row>
    <row r="17" spans="1:4" ht="18.75">
      <c r="A17" s="99">
        <v>1</v>
      </c>
      <c r="B17" s="72">
        <v>2</v>
      </c>
      <c r="C17" s="72">
        <v>3</v>
      </c>
      <c r="D17" s="99">
        <v>4</v>
      </c>
    </row>
    <row r="18" spans="1:4" ht="12.75" customHeight="1">
      <c r="A18" s="11"/>
      <c r="B18" s="11"/>
      <c r="C18" s="11"/>
      <c r="D18" s="11"/>
    </row>
    <row r="19" spans="1:4" ht="18.75">
      <c r="A19" s="6" t="s">
        <v>23</v>
      </c>
      <c r="B19" s="239">
        <f>C19+D19</f>
        <v>2140.82169</v>
      </c>
      <c r="C19" s="136">
        <v>2098.00526</v>
      </c>
      <c r="D19" s="136">
        <v>42.81643</v>
      </c>
    </row>
    <row r="20" spans="1:4" ht="18.75">
      <c r="A20" s="6" t="s">
        <v>1</v>
      </c>
      <c r="B20" s="239">
        <f aca="true" t="shared" si="0" ref="B20:B34">C20+D20</f>
        <v>1153.253</v>
      </c>
      <c r="C20" s="136">
        <v>1130.18794</v>
      </c>
      <c r="D20" s="136">
        <v>23.06506</v>
      </c>
    </row>
    <row r="21" spans="1:4" ht="18.75">
      <c r="A21" s="6" t="s">
        <v>2</v>
      </c>
      <c r="B21" s="239">
        <f t="shared" si="0"/>
        <v>1872.242</v>
      </c>
      <c r="C21" s="136">
        <v>1834.79716</v>
      </c>
      <c r="D21" s="136">
        <v>37.44484</v>
      </c>
    </row>
    <row r="22" spans="1:4" ht="18.75">
      <c r="A22" s="3" t="s">
        <v>13</v>
      </c>
      <c r="B22" s="239">
        <f t="shared" si="0"/>
        <v>737.122</v>
      </c>
      <c r="C22" s="136">
        <v>722.37956</v>
      </c>
      <c r="D22" s="136">
        <v>14.74244</v>
      </c>
    </row>
    <row r="23" spans="1:4" ht="18.75">
      <c r="A23" s="3" t="s">
        <v>7</v>
      </c>
      <c r="B23" s="239">
        <f t="shared" si="0"/>
        <v>1152.341</v>
      </c>
      <c r="C23" s="136">
        <v>1129.29418</v>
      </c>
      <c r="D23" s="136">
        <v>23.04682</v>
      </c>
    </row>
    <row r="24" spans="1:4" ht="18.75">
      <c r="A24" s="3" t="s">
        <v>14</v>
      </c>
      <c r="B24" s="239">
        <f t="shared" si="0"/>
        <v>823.5</v>
      </c>
      <c r="C24" s="136">
        <v>807.03</v>
      </c>
      <c r="D24" s="136">
        <v>16.47</v>
      </c>
    </row>
    <row r="25" spans="1:4" ht="18.75">
      <c r="A25" s="3" t="s">
        <v>8</v>
      </c>
      <c r="B25" s="239">
        <f t="shared" si="0"/>
        <v>1155.994</v>
      </c>
      <c r="C25" s="136">
        <v>1132.87412</v>
      </c>
      <c r="D25" s="136">
        <v>23.11988</v>
      </c>
    </row>
    <row r="26" spans="1:4" ht="18.75">
      <c r="A26" s="3" t="s">
        <v>20</v>
      </c>
      <c r="B26" s="239">
        <f t="shared" si="0"/>
        <v>1126.896</v>
      </c>
      <c r="C26" s="136">
        <v>1104.35808</v>
      </c>
      <c r="D26" s="136">
        <v>22.53792</v>
      </c>
    </row>
    <row r="27" spans="1:4" ht="18.75">
      <c r="A27" s="3" t="s">
        <v>15</v>
      </c>
      <c r="B27" s="239">
        <f t="shared" si="0"/>
        <v>537.605</v>
      </c>
      <c r="C27" s="136">
        <v>526.8529</v>
      </c>
      <c r="D27" s="136">
        <v>10.7521</v>
      </c>
    </row>
    <row r="28" spans="1:4" ht="18.75">
      <c r="A28" s="3" t="s">
        <v>10</v>
      </c>
      <c r="B28" s="239">
        <f t="shared" si="0"/>
        <v>1259.874</v>
      </c>
      <c r="C28" s="136">
        <v>1234.67652</v>
      </c>
      <c r="D28" s="136">
        <v>25.19748</v>
      </c>
    </row>
    <row r="29" spans="1:4" ht="18.75">
      <c r="A29" s="3" t="s">
        <v>11</v>
      </c>
      <c r="B29" s="239">
        <f t="shared" si="0"/>
        <v>1227.453</v>
      </c>
      <c r="C29" s="136">
        <v>1202.90394</v>
      </c>
      <c r="D29" s="136">
        <v>24.54906</v>
      </c>
    </row>
    <row r="30" spans="1:4" ht="18.75">
      <c r="A30" s="3" t="s">
        <v>16</v>
      </c>
      <c r="B30" s="239">
        <f t="shared" si="0"/>
        <v>1259.874</v>
      </c>
      <c r="C30" s="136">
        <v>1234.67652</v>
      </c>
      <c r="D30" s="136">
        <v>25.19748</v>
      </c>
    </row>
    <row r="31" spans="1:4" ht="18.75">
      <c r="A31" s="1" t="s">
        <v>17</v>
      </c>
      <c r="B31" s="239">
        <f t="shared" si="0"/>
        <v>811.322</v>
      </c>
      <c r="C31" s="136">
        <v>795.09556</v>
      </c>
      <c r="D31" s="136">
        <v>16.22644</v>
      </c>
    </row>
    <row r="32" spans="1:4" ht="18.75">
      <c r="A32" s="3" t="s">
        <v>12</v>
      </c>
      <c r="B32" s="239">
        <f t="shared" si="0"/>
        <v>1215.31</v>
      </c>
      <c r="C32" s="136">
        <v>1191.0038</v>
      </c>
      <c r="D32" s="136">
        <v>24.3062</v>
      </c>
    </row>
    <row r="33" spans="1:4" ht="18.75">
      <c r="A33" s="1" t="s">
        <v>18</v>
      </c>
      <c r="B33" s="239">
        <f t="shared" si="0"/>
        <v>1153.253</v>
      </c>
      <c r="C33" s="136">
        <v>1130.18794</v>
      </c>
      <c r="D33" s="136">
        <v>23.06506</v>
      </c>
    </row>
    <row r="34" spans="1:4" ht="18.75">
      <c r="A34" s="3" t="s">
        <v>19</v>
      </c>
      <c r="B34" s="239">
        <f t="shared" si="0"/>
        <v>1259.874</v>
      </c>
      <c r="C34" s="136">
        <v>1234.67652</v>
      </c>
      <c r="D34" s="136">
        <v>25.19748</v>
      </c>
    </row>
    <row r="35" spans="1:4" ht="18.75">
      <c r="A35" s="6" t="s">
        <v>3</v>
      </c>
      <c r="B35" s="239">
        <f>SUM(B19:B34)</f>
        <v>18886.73469</v>
      </c>
      <c r="C35" s="91">
        <f>SUM(C19:C34)</f>
        <v>18509</v>
      </c>
      <c r="D35" s="91">
        <f>SUM(D19:D34)</f>
        <v>377.73469</v>
      </c>
    </row>
  </sheetData>
  <sheetProtection/>
  <mergeCells count="13">
    <mergeCell ref="B1:D1"/>
    <mergeCell ref="C2:D2"/>
    <mergeCell ref="B3:D3"/>
    <mergeCell ref="B4:D4"/>
    <mergeCell ref="B5:D5"/>
    <mergeCell ref="B6:D6"/>
    <mergeCell ref="B7:D7"/>
    <mergeCell ref="B8:D8"/>
    <mergeCell ref="A10:D10"/>
    <mergeCell ref="A12:D12"/>
    <mergeCell ref="A15:A16"/>
    <mergeCell ref="B15:B16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60" zoomScaleNormal="85" zoomScalePageLayoutView="0" workbookViewId="0" topLeftCell="A1">
      <selection activeCell="A29" sqref="A29"/>
    </sheetView>
  </sheetViews>
  <sheetFormatPr defaultColWidth="9.00390625" defaultRowHeight="12.75"/>
  <cols>
    <col min="1" max="1" width="58.625" style="0" customWidth="1"/>
    <col min="2" max="2" width="24.75390625" style="0" customWidth="1"/>
    <col min="3" max="3" width="3.125" style="0" customWidth="1"/>
  </cols>
  <sheetData>
    <row r="1" spans="1:3" ht="18.75">
      <c r="A1" s="251" t="s">
        <v>185</v>
      </c>
      <c r="B1" s="251"/>
      <c r="C1" s="251"/>
    </row>
    <row r="2" spans="1:3" ht="18.75">
      <c r="A2" s="251" t="s">
        <v>186</v>
      </c>
      <c r="B2" s="251"/>
      <c r="C2" s="251"/>
    </row>
    <row r="3" spans="1:3" ht="18.75">
      <c r="A3" s="251" t="s">
        <v>187</v>
      </c>
      <c r="B3" s="251"/>
      <c r="C3" s="251"/>
    </row>
    <row r="4" spans="1:3" ht="18.75">
      <c r="A4" s="251" t="s">
        <v>325</v>
      </c>
      <c r="B4" s="251"/>
      <c r="C4" s="251"/>
    </row>
    <row r="5" spans="1:3" ht="18.75">
      <c r="A5" s="251" t="s">
        <v>323</v>
      </c>
      <c r="B5" s="251"/>
      <c r="C5" s="251"/>
    </row>
    <row r="6" spans="1:3" ht="18.75">
      <c r="A6" s="251" t="s">
        <v>322</v>
      </c>
      <c r="B6" s="251"/>
      <c r="C6" s="251"/>
    </row>
    <row r="7" spans="1:3" ht="15.75" customHeight="1">
      <c r="A7" s="251" t="s">
        <v>321</v>
      </c>
      <c r="B7" s="251"/>
      <c r="C7" s="251"/>
    </row>
    <row r="8" spans="1:3" ht="18.75">
      <c r="A8" s="251" t="s">
        <v>324</v>
      </c>
      <c r="B8" s="251"/>
      <c r="C8" s="251"/>
    </row>
    <row r="9" spans="1:3" ht="14.25" customHeight="1">
      <c r="A9" s="84"/>
      <c r="B9" s="192"/>
      <c r="C9" s="193"/>
    </row>
    <row r="10" spans="1:3" ht="14.25" customHeight="1">
      <c r="A10" s="84"/>
      <c r="B10" s="192"/>
      <c r="C10" s="193"/>
    </row>
    <row r="11" spans="1:3" ht="14.25" customHeight="1">
      <c r="A11" s="84"/>
      <c r="B11" s="192"/>
      <c r="C11" s="193"/>
    </row>
    <row r="12" spans="1:2" ht="18.75">
      <c r="A12" s="252" t="s">
        <v>5</v>
      </c>
      <c r="B12" s="252"/>
    </row>
    <row r="13" spans="1:2" ht="18.75">
      <c r="A13" s="85"/>
      <c r="B13" s="86"/>
    </row>
    <row r="14" spans="1:2" ht="123" customHeight="1">
      <c r="A14" s="253" t="s">
        <v>326</v>
      </c>
      <c r="B14" s="253"/>
    </row>
    <row r="15" spans="1:2" ht="9" customHeight="1">
      <c r="A15" s="71"/>
      <c r="B15" s="71"/>
    </row>
    <row r="16" spans="1:2" ht="18.75">
      <c r="A16" s="71"/>
      <c r="B16" s="71"/>
    </row>
    <row r="17" spans="1:2" ht="18.75">
      <c r="A17" s="85"/>
      <c r="B17" s="85"/>
    </row>
    <row r="18" spans="1:2" ht="22.5" customHeight="1">
      <c r="A18" s="1"/>
      <c r="B18" s="87" t="s">
        <v>0</v>
      </c>
    </row>
    <row r="19" spans="1:2" ht="37.5">
      <c r="A19" s="99" t="s">
        <v>124</v>
      </c>
      <c r="B19" s="121" t="s">
        <v>6</v>
      </c>
    </row>
    <row r="20" spans="1:2" ht="18.75">
      <c r="A20" s="122">
        <v>1</v>
      </c>
      <c r="B20" s="123">
        <v>2</v>
      </c>
    </row>
    <row r="21" spans="1:2" ht="18.75">
      <c r="A21" s="106"/>
      <c r="B21" s="124"/>
    </row>
    <row r="22" spans="1:2" ht="18.75">
      <c r="A22" s="125" t="s">
        <v>23</v>
      </c>
      <c r="B22" s="126">
        <v>911.12513</v>
      </c>
    </row>
    <row r="23" spans="1:2" ht="18.75">
      <c r="A23" s="125" t="s">
        <v>2</v>
      </c>
      <c r="B23" s="126">
        <v>1800.09183</v>
      </c>
    </row>
    <row r="24" spans="1:2" ht="18.75">
      <c r="A24" s="125" t="s">
        <v>108</v>
      </c>
      <c r="B24" s="126">
        <v>494.57934</v>
      </c>
    </row>
    <row r="25" spans="1:2" ht="18.75">
      <c r="A25" s="125" t="s">
        <v>109</v>
      </c>
      <c r="B25" s="126">
        <v>921</v>
      </c>
    </row>
    <row r="26" spans="1:2" ht="18.75">
      <c r="A26" s="125" t="s">
        <v>110</v>
      </c>
      <c r="B26" s="126">
        <v>999.99</v>
      </c>
    </row>
    <row r="27" spans="1:2" ht="18.75">
      <c r="A27" s="125" t="s">
        <v>41</v>
      </c>
      <c r="B27" s="126">
        <v>839.704</v>
      </c>
    </row>
    <row r="28" spans="1:2" ht="18.75">
      <c r="A28" s="125" t="s">
        <v>44</v>
      </c>
      <c r="B28" s="126">
        <v>903.3423</v>
      </c>
    </row>
    <row r="29" spans="1:2" ht="18.75">
      <c r="A29" s="125" t="s">
        <v>111</v>
      </c>
      <c r="B29" s="126">
        <v>791.77542</v>
      </c>
    </row>
    <row r="30" spans="1:2" ht="18.75">
      <c r="A30" s="125" t="s">
        <v>125</v>
      </c>
      <c r="B30" s="126">
        <v>624.09576</v>
      </c>
    </row>
    <row r="31" spans="1:2" ht="18.75">
      <c r="A31" s="127" t="s">
        <v>126</v>
      </c>
      <c r="B31" s="128">
        <v>150</v>
      </c>
    </row>
    <row r="32" spans="1:2" ht="18.75">
      <c r="A32" s="127" t="s">
        <v>127</v>
      </c>
      <c r="B32" s="128">
        <v>713.002</v>
      </c>
    </row>
    <row r="33" spans="1:2" ht="18.75">
      <c r="A33" s="127" t="s">
        <v>113</v>
      </c>
      <c r="B33" s="128">
        <v>566.2676</v>
      </c>
    </row>
    <row r="34" spans="1:2" ht="18.75">
      <c r="A34" s="127" t="s">
        <v>128</v>
      </c>
      <c r="B34" s="128">
        <v>601.02802</v>
      </c>
    </row>
    <row r="35" spans="1:2" ht="18.75">
      <c r="A35" s="127" t="s">
        <v>129</v>
      </c>
      <c r="B35" s="128">
        <v>421.63</v>
      </c>
    </row>
    <row r="36" spans="1:2" ht="18.75">
      <c r="A36" s="127" t="s">
        <v>114</v>
      </c>
      <c r="B36" s="128">
        <v>249.16406</v>
      </c>
    </row>
    <row r="37" spans="1:2" ht="18.75">
      <c r="A37" s="127" t="s">
        <v>130</v>
      </c>
      <c r="B37" s="128">
        <v>707.95076</v>
      </c>
    </row>
    <row r="38" spans="1:2" ht="18.75">
      <c r="A38" s="127" t="s">
        <v>51</v>
      </c>
      <c r="B38" s="128">
        <v>475.43554</v>
      </c>
    </row>
    <row r="39" spans="1:2" ht="18.75">
      <c r="A39" s="127" t="s">
        <v>52</v>
      </c>
      <c r="B39" s="128">
        <v>841.3164</v>
      </c>
    </row>
    <row r="40" spans="1:2" ht="18.75">
      <c r="A40" s="127" t="s">
        <v>131</v>
      </c>
      <c r="B40" s="128">
        <v>484.21309</v>
      </c>
    </row>
    <row r="41" spans="1:2" ht="18.75">
      <c r="A41" s="127" t="s">
        <v>53</v>
      </c>
      <c r="B41" s="128">
        <v>370.76</v>
      </c>
    </row>
    <row r="42" spans="1:2" ht="18.75">
      <c r="A42" s="127" t="s">
        <v>132</v>
      </c>
      <c r="B42" s="128">
        <v>488.1579</v>
      </c>
    </row>
    <row r="43" spans="1:2" ht="18.75">
      <c r="A43" s="127" t="s">
        <v>55</v>
      </c>
      <c r="B43" s="128">
        <v>498.236</v>
      </c>
    </row>
    <row r="44" spans="1:2" ht="37.5">
      <c r="A44" s="168" t="s">
        <v>116</v>
      </c>
      <c r="B44" s="128">
        <v>340.698</v>
      </c>
    </row>
    <row r="45" spans="1:2" ht="18.75">
      <c r="A45" s="127" t="s">
        <v>59</v>
      </c>
      <c r="B45" s="128">
        <v>553.289</v>
      </c>
    </row>
    <row r="46" spans="1:2" ht="18.75">
      <c r="A46" s="127" t="s">
        <v>133</v>
      </c>
      <c r="B46" s="128">
        <v>524</v>
      </c>
    </row>
    <row r="47" spans="1:2" ht="18.75">
      <c r="A47" s="127" t="s">
        <v>134</v>
      </c>
      <c r="B47" s="128">
        <v>441.93</v>
      </c>
    </row>
    <row r="48" spans="1:2" ht="18.75">
      <c r="A48" s="127" t="s">
        <v>135</v>
      </c>
      <c r="B48" s="128">
        <v>725</v>
      </c>
    </row>
    <row r="49" spans="1:2" ht="18.75">
      <c r="A49" s="127" t="s">
        <v>136</v>
      </c>
      <c r="B49" s="128">
        <v>385.356</v>
      </c>
    </row>
    <row r="50" spans="1:2" ht="18.75">
      <c r="A50" s="127" t="s">
        <v>60</v>
      </c>
      <c r="B50" s="128">
        <v>398.539</v>
      </c>
    </row>
    <row r="51" spans="1:2" ht="18.75">
      <c r="A51" s="127" t="s">
        <v>137</v>
      </c>
      <c r="B51" s="128">
        <v>931.2</v>
      </c>
    </row>
    <row r="52" spans="1:2" ht="18.75">
      <c r="A52" s="127" t="s">
        <v>66</v>
      </c>
      <c r="B52" s="128">
        <v>294.029</v>
      </c>
    </row>
    <row r="53" spans="1:2" ht="18.75">
      <c r="A53" s="127" t="s">
        <v>138</v>
      </c>
      <c r="B53" s="128">
        <v>344.988</v>
      </c>
    </row>
    <row r="54" spans="1:2" ht="18.75">
      <c r="A54" s="127" t="s">
        <v>139</v>
      </c>
      <c r="B54" s="128">
        <v>700.24401</v>
      </c>
    </row>
    <row r="55" spans="1:4" s="131" customFormat="1" ht="18.75">
      <c r="A55" s="127" t="s">
        <v>140</v>
      </c>
      <c r="B55" s="128">
        <v>358.836</v>
      </c>
      <c r="C55"/>
      <c r="D55" s="130"/>
    </row>
    <row r="56" spans="1:2" ht="18.75">
      <c r="A56" s="127" t="s">
        <v>141</v>
      </c>
      <c r="B56" s="128">
        <v>1000</v>
      </c>
    </row>
    <row r="57" spans="1:2" ht="18.75">
      <c r="A57" s="127" t="s">
        <v>68</v>
      </c>
      <c r="B57" s="128">
        <v>891.9756</v>
      </c>
    </row>
    <row r="58" spans="1:2" ht="18.75">
      <c r="A58" s="127" t="s">
        <v>142</v>
      </c>
      <c r="B58" s="128">
        <v>149.15</v>
      </c>
    </row>
    <row r="59" spans="1:2" ht="18.75">
      <c r="A59" s="127" t="s">
        <v>71</v>
      </c>
      <c r="B59" s="128">
        <v>610.93015</v>
      </c>
    </row>
    <row r="60" spans="1:2" ht="18.75">
      <c r="A60" s="127" t="s">
        <v>72</v>
      </c>
      <c r="B60" s="128">
        <v>758</v>
      </c>
    </row>
    <row r="61" spans="1:2" ht="18.75">
      <c r="A61" s="127" t="s">
        <v>143</v>
      </c>
      <c r="B61" s="128">
        <v>538.7447</v>
      </c>
    </row>
    <row r="62" spans="1:2" ht="18.75">
      <c r="A62" s="127"/>
      <c r="B62" s="128"/>
    </row>
    <row r="63" spans="1:3" ht="18.75">
      <c r="A63" s="129" t="s">
        <v>3</v>
      </c>
      <c r="B63" s="126">
        <f>SUM(B22:B61)</f>
        <v>24799.77461</v>
      </c>
      <c r="C63" s="194"/>
    </row>
  </sheetData>
  <sheetProtection/>
  <mergeCells count="10">
    <mergeCell ref="A12:B12"/>
    <mergeCell ref="A14:B14"/>
    <mergeCell ref="A1:C1"/>
    <mergeCell ref="A2:C2"/>
    <mergeCell ref="A3:C3"/>
    <mergeCell ref="A4:C4"/>
    <mergeCell ref="A5:C5"/>
    <mergeCell ref="A6:C6"/>
    <mergeCell ref="A7:C7"/>
    <mergeCell ref="A8:C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6" r:id="rId1"/>
  <headerFooter differentFirst="1">
    <oddHeader>&amp;R&amp;"Times New Roman,обычный"&amp;14 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Normal="80" zoomScalePageLayoutView="0" workbookViewId="0" topLeftCell="A1">
      <selection activeCell="A1" sqref="A1:D34"/>
    </sheetView>
  </sheetViews>
  <sheetFormatPr defaultColWidth="9.00390625" defaultRowHeight="12.75"/>
  <cols>
    <col min="1" max="1" width="52.875" style="0" customWidth="1"/>
    <col min="2" max="2" width="27.125" style="0" customWidth="1"/>
    <col min="3" max="3" width="27.625" style="0" customWidth="1"/>
    <col min="4" max="4" width="26.25390625" style="0" customWidth="1"/>
  </cols>
  <sheetData>
    <row r="1" spans="1:4" ht="18.75">
      <c r="A1" s="6"/>
      <c r="B1" s="247" t="s">
        <v>303</v>
      </c>
      <c r="C1" s="247"/>
      <c r="D1" s="247"/>
    </row>
    <row r="2" spans="1:4" ht="18.75">
      <c r="A2" s="6"/>
      <c r="B2" s="247" t="s">
        <v>209</v>
      </c>
      <c r="C2" s="247"/>
      <c r="D2" s="247"/>
    </row>
    <row r="3" spans="1:4" ht="18.75">
      <c r="A3" s="6"/>
      <c r="B3" s="247" t="s">
        <v>260</v>
      </c>
      <c r="C3" s="247"/>
      <c r="D3" s="247"/>
    </row>
    <row r="4" spans="1:4" ht="18.75">
      <c r="A4" s="6"/>
      <c r="B4" s="247" t="s">
        <v>261</v>
      </c>
      <c r="C4" s="247"/>
      <c r="D4" s="247"/>
    </row>
    <row r="5" spans="1:4" ht="18.75">
      <c r="A5" s="6"/>
      <c r="B5" s="247" t="s">
        <v>262</v>
      </c>
      <c r="C5" s="247"/>
      <c r="D5" s="247"/>
    </row>
    <row r="6" spans="1:4" ht="18.75">
      <c r="A6" s="6"/>
      <c r="B6" s="247" t="s">
        <v>263</v>
      </c>
      <c r="C6" s="247"/>
      <c r="D6" s="247"/>
    </row>
    <row r="7" spans="1:4" ht="18.75">
      <c r="A7" s="6"/>
      <c r="B7" s="247" t="s">
        <v>264</v>
      </c>
      <c r="C7" s="247"/>
      <c r="D7" s="247"/>
    </row>
    <row r="8" spans="1:4" ht="18.75">
      <c r="A8" s="6"/>
      <c r="B8" s="247" t="s">
        <v>265</v>
      </c>
      <c r="C8" s="247"/>
      <c r="D8" s="247"/>
    </row>
    <row r="9" spans="1:4" ht="18.75">
      <c r="A9" s="8"/>
      <c r="B9" s="8"/>
      <c r="C9" s="8"/>
      <c r="D9" s="8"/>
    </row>
    <row r="10" spans="1:4" ht="18.75">
      <c r="A10" s="252" t="s">
        <v>5</v>
      </c>
      <c r="B10" s="252"/>
      <c r="C10" s="252"/>
      <c r="D10" s="252"/>
    </row>
    <row r="11" spans="1:4" ht="18.75">
      <c r="A11" s="217"/>
      <c r="B11" s="217"/>
      <c r="C11" s="217"/>
      <c r="D11" s="217"/>
    </row>
    <row r="12" spans="1:4" ht="94.5" customHeight="1">
      <c r="A12" s="253" t="s">
        <v>269</v>
      </c>
      <c r="B12" s="253"/>
      <c r="C12" s="253"/>
      <c r="D12" s="253"/>
    </row>
    <row r="13" spans="1:4" ht="18.75">
      <c r="A13" s="8"/>
      <c r="B13" s="8"/>
      <c r="C13" s="8"/>
      <c r="D13" s="8"/>
    </row>
    <row r="14" spans="1:4" ht="18.75">
      <c r="A14" s="3"/>
      <c r="B14" s="3"/>
      <c r="C14" s="3"/>
      <c r="D14" s="100" t="s">
        <v>0</v>
      </c>
    </row>
    <row r="15" spans="1:4" ht="18.75">
      <c r="A15" s="263" t="s">
        <v>177</v>
      </c>
      <c r="B15" s="265" t="s">
        <v>3</v>
      </c>
      <c r="C15" s="267" t="s">
        <v>79</v>
      </c>
      <c r="D15" s="268"/>
    </row>
    <row r="16" spans="1:4" ht="71.25" customHeight="1">
      <c r="A16" s="264"/>
      <c r="B16" s="266"/>
      <c r="C16" s="72" t="s">
        <v>80</v>
      </c>
      <c r="D16" s="132" t="s">
        <v>85</v>
      </c>
    </row>
    <row r="17" spans="1:4" ht="18.75">
      <c r="A17" s="99">
        <v>1</v>
      </c>
      <c r="B17" s="72">
        <v>2</v>
      </c>
      <c r="C17" s="72">
        <v>3</v>
      </c>
      <c r="D17" s="99">
        <v>4</v>
      </c>
    </row>
    <row r="18" spans="1:4" ht="7.5" customHeight="1">
      <c r="A18" s="11"/>
      <c r="B18" s="11"/>
      <c r="C18" s="11"/>
      <c r="D18" s="11"/>
    </row>
    <row r="19" spans="1:4" ht="18.75">
      <c r="A19" s="6" t="s">
        <v>2</v>
      </c>
      <c r="B19" s="239">
        <f aca="true" t="shared" si="0" ref="B19:B33">C19+D19</f>
        <v>1568.74768</v>
      </c>
      <c r="C19" s="136">
        <v>1537.37273</v>
      </c>
      <c r="D19" s="136">
        <v>31.37495</v>
      </c>
    </row>
    <row r="20" spans="1:4" ht="18.75">
      <c r="A20" s="3" t="s">
        <v>13</v>
      </c>
      <c r="B20" s="239">
        <f t="shared" si="0"/>
        <v>1568.74768</v>
      </c>
      <c r="C20" s="136">
        <v>1537.37273</v>
      </c>
      <c r="D20" s="136">
        <v>31.37495</v>
      </c>
    </row>
    <row r="21" spans="1:4" ht="18.75">
      <c r="A21" s="3" t="s">
        <v>7</v>
      </c>
      <c r="B21" s="239">
        <f t="shared" si="0"/>
        <v>1568.74768</v>
      </c>
      <c r="C21" s="136">
        <v>1537.37273</v>
      </c>
      <c r="D21" s="136">
        <v>31.37495</v>
      </c>
    </row>
    <row r="22" spans="1:4" ht="18.75">
      <c r="A22" s="3" t="s">
        <v>14</v>
      </c>
      <c r="B22" s="239">
        <f t="shared" si="0"/>
        <v>1568.74768</v>
      </c>
      <c r="C22" s="136">
        <v>1537.37273</v>
      </c>
      <c r="D22" s="136">
        <v>31.37495</v>
      </c>
    </row>
    <row r="23" spans="1:4" ht="18.75">
      <c r="A23" s="3" t="s">
        <v>8</v>
      </c>
      <c r="B23" s="239">
        <f t="shared" si="0"/>
        <v>1568.74768</v>
      </c>
      <c r="C23" s="136">
        <v>1537.37273</v>
      </c>
      <c r="D23" s="136">
        <v>31.37495</v>
      </c>
    </row>
    <row r="24" spans="1:4" ht="18.75">
      <c r="A24" s="3" t="s">
        <v>9</v>
      </c>
      <c r="B24" s="239">
        <f t="shared" si="0"/>
        <v>3137.49536</v>
      </c>
      <c r="C24" s="136">
        <v>3074.74546</v>
      </c>
      <c r="D24" s="136">
        <v>62.7499</v>
      </c>
    </row>
    <row r="25" spans="1:4" ht="18.75">
      <c r="A25" s="3" t="s">
        <v>20</v>
      </c>
      <c r="B25" s="239">
        <f t="shared" si="0"/>
        <v>3137.49536</v>
      </c>
      <c r="C25" s="136">
        <v>3074.74546</v>
      </c>
      <c r="D25" s="136">
        <v>62.7499</v>
      </c>
    </row>
    <row r="26" spans="1:4" ht="18.75">
      <c r="A26" s="3" t="s">
        <v>15</v>
      </c>
      <c r="B26" s="239">
        <f t="shared" si="0"/>
        <v>6274.99072</v>
      </c>
      <c r="C26" s="136">
        <v>6149.49092</v>
      </c>
      <c r="D26" s="136">
        <v>125.4998</v>
      </c>
    </row>
    <row r="27" spans="1:4" ht="18.75">
      <c r="A27" s="3" t="s">
        <v>10</v>
      </c>
      <c r="B27" s="239">
        <f t="shared" si="0"/>
        <v>3137.49536</v>
      </c>
      <c r="C27" s="136">
        <v>3074.74546</v>
      </c>
      <c r="D27" s="136">
        <v>62.7499</v>
      </c>
    </row>
    <row r="28" spans="1:4" ht="18.75">
      <c r="A28" s="3" t="s">
        <v>11</v>
      </c>
      <c r="B28" s="239">
        <f t="shared" si="0"/>
        <v>1568.74768</v>
      </c>
      <c r="C28" s="136">
        <v>1537.37273</v>
      </c>
      <c r="D28" s="136">
        <v>31.37495</v>
      </c>
    </row>
    <row r="29" spans="1:4" ht="18.75">
      <c r="A29" s="3" t="s">
        <v>16</v>
      </c>
      <c r="B29" s="239">
        <f t="shared" si="0"/>
        <v>1568.74768</v>
      </c>
      <c r="C29" s="136">
        <v>1537.37273</v>
      </c>
      <c r="D29" s="136">
        <v>31.37495</v>
      </c>
    </row>
    <row r="30" spans="1:4" ht="18.75">
      <c r="A30" s="1" t="s">
        <v>17</v>
      </c>
      <c r="B30" s="239">
        <f t="shared" si="0"/>
        <v>1568.74768</v>
      </c>
      <c r="C30" s="136">
        <v>1537.37273</v>
      </c>
      <c r="D30" s="136">
        <v>31.37495</v>
      </c>
    </row>
    <row r="31" spans="1:4" ht="18.75">
      <c r="A31" s="3" t="s">
        <v>12</v>
      </c>
      <c r="B31" s="239">
        <f t="shared" si="0"/>
        <v>1568.74768</v>
      </c>
      <c r="C31" s="136">
        <v>1537.37273</v>
      </c>
      <c r="D31" s="136">
        <v>31.37495</v>
      </c>
    </row>
    <row r="32" spans="1:4" ht="18.75">
      <c r="A32" s="1" t="s">
        <v>18</v>
      </c>
      <c r="B32" s="239">
        <f t="shared" si="0"/>
        <v>1568.74768</v>
      </c>
      <c r="C32" s="136">
        <v>1537.37273</v>
      </c>
      <c r="D32" s="136">
        <v>31.37495</v>
      </c>
    </row>
    <row r="33" spans="1:4" ht="18.75">
      <c r="A33" s="3" t="s">
        <v>19</v>
      </c>
      <c r="B33" s="239">
        <f t="shared" si="0"/>
        <v>1568.74768</v>
      </c>
      <c r="C33" s="136">
        <v>1537.37273</v>
      </c>
      <c r="D33" s="136">
        <v>31.37495</v>
      </c>
    </row>
    <row r="34" spans="1:4" ht="18.75">
      <c r="A34" s="6" t="s">
        <v>3</v>
      </c>
      <c r="B34" s="239">
        <f>SUM(B19:B33)</f>
        <v>32943.70128</v>
      </c>
      <c r="C34" s="239">
        <f>SUM(C19:C33)</f>
        <v>32284.82733</v>
      </c>
      <c r="D34" s="239">
        <f>SUM(D19:D33)</f>
        <v>658.87395</v>
      </c>
    </row>
  </sheetData>
  <sheetProtection/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2:D12"/>
    <mergeCell ref="A15:A16"/>
    <mergeCell ref="B15:B16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60" zoomScalePageLayoutView="0" workbookViewId="0" topLeftCell="A1">
      <selection activeCell="O21" sqref="O21"/>
    </sheetView>
  </sheetViews>
  <sheetFormatPr defaultColWidth="9.00390625" defaultRowHeight="12.75"/>
  <cols>
    <col min="1" max="1" width="49.00390625" style="0" customWidth="1"/>
    <col min="2" max="2" width="25.375" style="0" customWidth="1"/>
    <col min="3" max="4" width="29.625" style="0" customWidth="1"/>
  </cols>
  <sheetData>
    <row r="1" spans="1:4" ht="18.75">
      <c r="A1" s="6"/>
      <c r="B1" s="247" t="s">
        <v>305</v>
      </c>
      <c r="C1" s="247"/>
      <c r="D1" s="247"/>
    </row>
    <row r="2" spans="1:4" ht="18.75">
      <c r="A2" s="6"/>
      <c r="B2" s="247" t="s">
        <v>270</v>
      </c>
      <c r="C2" s="247"/>
      <c r="D2" s="247"/>
    </row>
    <row r="3" spans="1:4" ht="18.75">
      <c r="A3" s="6"/>
      <c r="B3" s="247" t="s">
        <v>260</v>
      </c>
      <c r="C3" s="247"/>
      <c r="D3" s="247"/>
    </row>
    <row r="4" spans="1:4" ht="18.75">
      <c r="A4" s="6"/>
      <c r="B4" s="247" t="s">
        <v>261</v>
      </c>
      <c r="C4" s="247"/>
      <c r="D4" s="247"/>
    </row>
    <row r="5" spans="1:4" ht="18.75">
      <c r="A5" s="6"/>
      <c r="B5" s="247" t="s">
        <v>262</v>
      </c>
      <c r="C5" s="247"/>
      <c r="D5" s="247"/>
    </row>
    <row r="6" spans="1:4" ht="18.75">
      <c r="A6" s="6"/>
      <c r="B6" s="247" t="s">
        <v>263</v>
      </c>
      <c r="C6" s="247"/>
      <c r="D6" s="247"/>
    </row>
    <row r="7" spans="1:4" ht="18.75">
      <c r="A7" s="6"/>
      <c r="B7" s="247" t="s">
        <v>264</v>
      </c>
      <c r="C7" s="247"/>
      <c r="D7" s="247"/>
    </row>
    <row r="8" spans="1:4" ht="18.75">
      <c r="A8" s="6"/>
      <c r="B8" s="247" t="s">
        <v>265</v>
      </c>
      <c r="C8" s="247"/>
      <c r="D8" s="247"/>
    </row>
    <row r="9" spans="1:4" ht="18.75">
      <c r="A9" s="8"/>
      <c r="B9" s="8"/>
      <c r="C9" s="8"/>
      <c r="D9" s="8"/>
    </row>
    <row r="10" spans="1:4" ht="18.75">
      <c r="A10" s="252" t="s">
        <v>5</v>
      </c>
      <c r="B10" s="252"/>
      <c r="C10" s="252"/>
      <c r="D10" s="252"/>
    </row>
    <row r="11" spans="1:4" ht="18.75">
      <c r="A11" s="217"/>
      <c r="B11" s="217"/>
      <c r="C11" s="217"/>
      <c r="D11" s="217"/>
    </row>
    <row r="12" spans="1:4" ht="61.5" customHeight="1">
      <c r="A12" s="253" t="s">
        <v>271</v>
      </c>
      <c r="B12" s="253"/>
      <c r="C12" s="253"/>
      <c r="D12" s="253"/>
    </row>
    <row r="13" spans="1:4" ht="10.5" customHeight="1">
      <c r="A13" s="8"/>
      <c r="B13" s="8"/>
      <c r="C13" s="8"/>
      <c r="D13" s="8"/>
    </row>
    <row r="14" spans="1:4" ht="18.75" customHeight="1">
      <c r="A14" s="3"/>
      <c r="B14" s="3"/>
      <c r="C14" s="3"/>
      <c r="D14" s="100" t="s">
        <v>0</v>
      </c>
    </row>
    <row r="15" spans="1:4" ht="18.75" customHeight="1">
      <c r="A15" s="263" t="s">
        <v>177</v>
      </c>
      <c r="B15" s="265" t="s">
        <v>3</v>
      </c>
      <c r="C15" s="267" t="s">
        <v>79</v>
      </c>
      <c r="D15" s="268"/>
    </row>
    <row r="16" spans="1:4" ht="75" customHeight="1">
      <c r="A16" s="264"/>
      <c r="B16" s="266"/>
      <c r="C16" s="72" t="s">
        <v>80</v>
      </c>
      <c r="D16" s="132" t="s">
        <v>85</v>
      </c>
    </row>
    <row r="17" spans="1:4" ht="18.75">
      <c r="A17" s="99">
        <v>1</v>
      </c>
      <c r="B17" s="72">
        <v>2</v>
      </c>
      <c r="C17" s="72">
        <v>3</v>
      </c>
      <c r="D17" s="99">
        <v>4</v>
      </c>
    </row>
    <row r="18" spans="1:4" ht="13.5" customHeight="1">
      <c r="A18" s="11"/>
      <c r="B18" s="11"/>
      <c r="C18" s="11"/>
      <c r="D18" s="11"/>
    </row>
    <row r="19" spans="1:4" ht="18.75" customHeight="1">
      <c r="A19" s="6" t="s">
        <v>23</v>
      </c>
      <c r="B19" s="239">
        <f>C19+D19</f>
        <v>14481.06364</v>
      </c>
      <c r="C19" s="136">
        <v>14191.44237</v>
      </c>
      <c r="D19" s="136">
        <v>289.62127</v>
      </c>
    </row>
    <row r="20" spans="1:4" ht="18.75">
      <c r="A20" s="6" t="s">
        <v>1</v>
      </c>
      <c r="B20" s="239">
        <f>C20+D20</f>
        <v>5095.3205</v>
      </c>
      <c r="C20" s="136">
        <v>4993.41409</v>
      </c>
      <c r="D20" s="136">
        <v>101.90641</v>
      </c>
    </row>
    <row r="21" spans="1:4" ht="18.75">
      <c r="A21" s="6" t="s">
        <v>2</v>
      </c>
      <c r="B21" s="239">
        <f>C21+D21</f>
        <v>3474.0747</v>
      </c>
      <c r="C21" s="136">
        <v>3404.59321</v>
      </c>
      <c r="D21" s="136">
        <v>69.48149</v>
      </c>
    </row>
    <row r="22" spans="1:4" ht="18.75">
      <c r="A22" s="3" t="s">
        <v>13</v>
      </c>
      <c r="B22" s="239">
        <f aca="true" t="shared" si="0" ref="B22:B35">C22+D22</f>
        <v>2702.05918</v>
      </c>
      <c r="C22" s="136">
        <v>2648.018</v>
      </c>
      <c r="D22" s="136">
        <v>54.04118</v>
      </c>
    </row>
    <row r="23" spans="1:4" ht="18.75">
      <c r="A23" s="3" t="s">
        <v>7</v>
      </c>
      <c r="B23" s="239">
        <f t="shared" si="0"/>
        <v>1544.14363</v>
      </c>
      <c r="C23" s="136">
        <v>1513.26076</v>
      </c>
      <c r="D23" s="136">
        <v>30.88287</v>
      </c>
    </row>
    <row r="24" spans="1:4" ht="18.75">
      <c r="A24" s="3" t="s">
        <v>14</v>
      </c>
      <c r="B24" s="239">
        <f t="shared" si="0"/>
        <v>5867.21277</v>
      </c>
      <c r="C24" s="136">
        <v>5749.86851</v>
      </c>
      <c r="D24" s="136">
        <v>117.34426</v>
      </c>
    </row>
    <row r="25" spans="1:4" ht="18.75">
      <c r="A25" s="3" t="s">
        <v>8</v>
      </c>
      <c r="B25" s="239">
        <f t="shared" si="0"/>
        <v>1003.76265</v>
      </c>
      <c r="C25" s="136">
        <v>983.6874</v>
      </c>
      <c r="D25" s="136">
        <v>20.07525</v>
      </c>
    </row>
    <row r="26" spans="1:4" ht="18.75">
      <c r="A26" s="3" t="s">
        <v>9</v>
      </c>
      <c r="B26" s="239">
        <f t="shared" si="0"/>
        <v>1544.12324</v>
      </c>
      <c r="C26" s="136">
        <v>1513.24078</v>
      </c>
      <c r="D26" s="136">
        <v>30.88246</v>
      </c>
    </row>
    <row r="27" spans="1:4" ht="18.75">
      <c r="A27" s="3" t="s">
        <v>20</v>
      </c>
      <c r="B27" s="239">
        <f t="shared" si="0"/>
        <v>1544.05143</v>
      </c>
      <c r="C27" s="136">
        <v>1513.1704</v>
      </c>
      <c r="D27" s="136">
        <v>30.88103</v>
      </c>
    </row>
    <row r="28" spans="1:4" ht="18.75">
      <c r="A28" s="3" t="s">
        <v>15</v>
      </c>
      <c r="B28" s="239">
        <f t="shared" si="0"/>
        <v>5326.90361</v>
      </c>
      <c r="C28" s="136">
        <v>5220.36553</v>
      </c>
      <c r="D28" s="136">
        <v>106.53808</v>
      </c>
    </row>
    <row r="29" spans="1:4" ht="18.75">
      <c r="A29" s="3" t="s">
        <v>10</v>
      </c>
      <c r="B29" s="239">
        <f t="shared" si="0"/>
        <v>1544.12324</v>
      </c>
      <c r="C29" s="136">
        <v>1513.24078</v>
      </c>
      <c r="D29" s="136">
        <v>30.88246</v>
      </c>
    </row>
    <row r="30" spans="1:4" ht="18.75">
      <c r="A30" s="3" t="s">
        <v>11</v>
      </c>
      <c r="B30" s="239">
        <f t="shared" si="0"/>
        <v>2084.50422</v>
      </c>
      <c r="C30" s="136">
        <v>2042.81414</v>
      </c>
      <c r="D30" s="136">
        <v>41.69008</v>
      </c>
    </row>
    <row r="31" spans="1:4" ht="18.75">
      <c r="A31" s="3" t="s">
        <v>16</v>
      </c>
      <c r="B31" s="239">
        <f t="shared" si="0"/>
        <v>2856.44792</v>
      </c>
      <c r="C31" s="136">
        <v>2799.31897</v>
      </c>
      <c r="D31" s="136">
        <v>57.12895</v>
      </c>
    </row>
    <row r="32" spans="1:4" ht="18.75">
      <c r="A32" s="1" t="s">
        <v>17</v>
      </c>
      <c r="B32" s="239">
        <f t="shared" si="0"/>
        <v>2702.131</v>
      </c>
      <c r="C32" s="136">
        <v>2648.08838</v>
      </c>
      <c r="D32" s="136">
        <v>54.04262</v>
      </c>
    </row>
    <row r="33" spans="1:4" ht="18.75">
      <c r="A33" s="3" t="s">
        <v>12</v>
      </c>
      <c r="B33" s="239">
        <f t="shared" si="0"/>
        <v>1698.51199</v>
      </c>
      <c r="C33" s="136">
        <v>1664.54175</v>
      </c>
      <c r="D33" s="136">
        <v>33.97024</v>
      </c>
    </row>
    <row r="34" spans="1:4" ht="18.75">
      <c r="A34" s="1" t="s">
        <v>18</v>
      </c>
      <c r="B34" s="239">
        <f t="shared" si="0"/>
        <v>3628.46345</v>
      </c>
      <c r="C34" s="136">
        <v>3555.89418</v>
      </c>
      <c r="D34" s="136">
        <v>72.56927</v>
      </c>
    </row>
    <row r="35" spans="1:4" ht="18.75">
      <c r="A35" s="3" t="s">
        <v>19</v>
      </c>
      <c r="B35" s="239">
        <f t="shared" si="0"/>
        <v>1544.12324</v>
      </c>
      <c r="C35" s="136">
        <v>1513.24075</v>
      </c>
      <c r="D35" s="136">
        <v>30.88249</v>
      </c>
    </row>
    <row r="36" spans="1:4" ht="18.75">
      <c r="A36" s="6" t="s">
        <v>3</v>
      </c>
      <c r="B36" s="239">
        <f>SUM(B19:B35)</f>
        <v>58641.02041</v>
      </c>
      <c r="C36" s="239">
        <f>SUM(C19:C35)</f>
        <v>57468.2</v>
      </c>
      <c r="D36" s="239">
        <f>SUM(D19:D35)</f>
        <v>1172.82041</v>
      </c>
    </row>
  </sheetData>
  <sheetProtection/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2:D12"/>
    <mergeCell ref="A15:A16"/>
    <mergeCell ref="B15:B16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0.625" style="0" customWidth="1"/>
    <col min="2" max="2" width="22.375" style="0" customWidth="1"/>
    <col min="3" max="3" width="26.375" style="0" customWidth="1"/>
    <col min="4" max="4" width="27.75390625" style="0" customWidth="1"/>
  </cols>
  <sheetData>
    <row r="1" spans="1:4" ht="18.75">
      <c r="A1" s="68"/>
      <c r="B1" s="68"/>
      <c r="C1" s="251" t="s">
        <v>272</v>
      </c>
      <c r="D1" s="251"/>
    </row>
    <row r="2" spans="1:4" ht="18.75">
      <c r="A2" s="8"/>
      <c r="B2" s="8"/>
      <c r="C2" s="247" t="s">
        <v>101</v>
      </c>
      <c r="D2" s="247"/>
    </row>
    <row r="3" spans="1:4" ht="18.75">
      <c r="A3" s="8"/>
      <c r="B3" s="8"/>
      <c r="C3" s="247" t="s">
        <v>240</v>
      </c>
      <c r="D3" s="247"/>
    </row>
    <row r="4" spans="1:4" ht="18.75">
      <c r="A4" s="8"/>
      <c r="B4" s="8"/>
      <c r="C4" s="247" t="s">
        <v>189</v>
      </c>
      <c r="D4" s="247"/>
    </row>
    <row r="5" spans="1:4" ht="18.75">
      <c r="A5" s="8"/>
      <c r="B5" s="8"/>
      <c r="C5" s="247" t="s">
        <v>190</v>
      </c>
      <c r="D5" s="247"/>
    </row>
    <row r="6" spans="1:4" ht="18.75">
      <c r="A6" s="8"/>
      <c r="B6" s="8"/>
      <c r="C6" s="247" t="s">
        <v>241</v>
      </c>
      <c r="D6" s="247"/>
    </row>
    <row r="7" spans="1:4" ht="18.75">
      <c r="A7" s="8"/>
      <c r="B7" s="8"/>
      <c r="C7" s="247" t="s">
        <v>242</v>
      </c>
      <c r="D7" s="247"/>
    </row>
    <row r="8" spans="1:4" ht="18.75">
      <c r="A8" s="8"/>
      <c r="B8" s="8"/>
      <c r="C8" s="247" t="s">
        <v>243</v>
      </c>
      <c r="D8" s="247"/>
    </row>
    <row r="9" spans="1:4" ht="18.75">
      <c r="A9" s="3"/>
      <c r="B9" s="221"/>
      <c r="C9" s="3"/>
      <c r="D9" s="221"/>
    </row>
    <row r="10" spans="1:4" ht="18.75">
      <c r="A10" s="8"/>
      <c r="B10" s="3"/>
      <c r="C10" s="3"/>
      <c r="D10" s="221"/>
    </row>
    <row r="11" spans="1:4" ht="18.75">
      <c r="A11" s="248" t="s">
        <v>5</v>
      </c>
      <c r="B11" s="248"/>
      <c r="C11" s="248"/>
      <c r="D11" s="248"/>
    </row>
    <row r="12" spans="1:4" ht="18.75">
      <c r="A12" s="217"/>
      <c r="B12" s="217"/>
      <c r="C12" s="217"/>
      <c r="D12" s="9"/>
    </row>
    <row r="13" spans="1:4" ht="75" customHeight="1">
      <c r="A13" s="249" t="s">
        <v>273</v>
      </c>
      <c r="B13" s="249"/>
      <c r="C13" s="249"/>
      <c r="D13" s="249"/>
    </row>
    <row r="14" spans="1:4" ht="18.75">
      <c r="A14" s="218"/>
      <c r="B14" s="8"/>
      <c r="C14" s="8"/>
      <c r="D14" s="218"/>
    </row>
    <row r="15" spans="1:4" ht="18.75">
      <c r="A15" s="8"/>
      <c r="B15" s="22"/>
      <c r="C15" s="22"/>
      <c r="D15" s="221"/>
    </row>
    <row r="16" spans="1:4" ht="18.75">
      <c r="A16" s="22"/>
      <c r="B16" s="222"/>
      <c r="C16" s="22"/>
      <c r="D16" s="222" t="s">
        <v>0</v>
      </c>
    </row>
    <row r="17" spans="1:4" ht="18.75">
      <c r="A17" s="274" t="s">
        <v>77</v>
      </c>
      <c r="B17" s="276" t="s">
        <v>3</v>
      </c>
      <c r="C17" s="276" t="s">
        <v>79</v>
      </c>
      <c r="D17" s="277"/>
    </row>
    <row r="18" spans="1:4" ht="56.25">
      <c r="A18" s="275"/>
      <c r="B18" s="276"/>
      <c r="C18" s="244" t="s">
        <v>332</v>
      </c>
      <c r="D18" s="245" t="s">
        <v>85</v>
      </c>
    </row>
    <row r="19" spans="1:4" ht="21.75" customHeight="1">
      <c r="A19" s="3" t="s">
        <v>23</v>
      </c>
      <c r="B19" s="16">
        <f>C19+D19</f>
        <v>150000.00067</v>
      </c>
      <c r="C19" s="16">
        <v>147000.00066</v>
      </c>
      <c r="D19" s="16">
        <v>3000.00001</v>
      </c>
    </row>
    <row r="20" spans="1:4" ht="21.75" customHeight="1">
      <c r="A20" s="6" t="s">
        <v>3</v>
      </c>
      <c r="B20" s="17">
        <f>SUM(B19:B19)</f>
        <v>150000.00067</v>
      </c>
      <c r="C20" s="17">
        <f>SUM(C19:C19)</f>
        <v>147000.00066</v>
      </c>
      <c r="D20" s="17">
        <f>SUM(D19:D19)</f>
        <v>3000.00001</v>
      </c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C8:D8"/>
    <mergeCell ref="A11:D11"/>
    <mergeCell ref="A13:D13"/>
    <mergeCell ref="A17:A18"/>
    <mergeCell ref="B17:B18"/>
    <mergeCell ref="C17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48.00390625" style="0" customWidth="1"/>
    <col min="2" max="2" width="24.875" style="0" customWidth="1"/>
    <col min="3" max="3" width="25.625" style="0" customWidth="1"/>
    <col min="4" max="4" width="31.875" style="0" customWidth="1"/>
  </cols>
  <sheetData>
    <row r="1" spans="1:4" ht="18.75">
      <c r="A1" s="247" t="s">
        <v>274</v>
      </c>
      <c r="B1" s="254"/>
      <c r="C1" s="254"/>
      <c r="D1" s="254"/>
    </row>
    <row r="2" spans="1:4" ht="18.75">
      <c r="A2" s="247" t="s">
        <v>275</v>
      </c>
      <c r="B2" s="254"/>
      <c r="C2" s="254"/>
      <c r="D2" s="254" t="s">
        <v>101</v>
      </c>
    </row>
    <row r="3" spans="1:4" ht="18.75">
      <c r="A3" s="247" t="s">
        <v>276</v>
      </c>
      <c r="B3" s="254"/>
      <c r="C3" s="254"/>
      <c r="D3" s="254"/>
    </row>
    <row r="4" spans="1:4" ht="18.75">
      <c r="A4" s="247" t="s">
        <v>277</v>
      </c>
      <c r="B4" s="254"/>
      <c r="C4" s="254"/>
      <c r="D4" s="254"/>
    </row>
    <row r="5" spans="1:4" ht="18.75">
      <c r="A5" s="247" t="s">
        <v>278</v>
      </c>
      <c r="B5" s="254"/>
      <c r="C5" s="254"/>
      <c r="D5" s="254"/>
    </row>
    <row r="6" spans="1:4" ht="18.75">
      <c r="A6" s="247" t="s">
        <v>279</v>
      </c>
      <c r="B6" s="254"/>
      <c r="C6" s="254"/>
      <c r="D6" s="254"/>
    </row>
    <row r="7" spans="1:4" ht="18.75">
      <c r="A7" s="247" t="s">
        <v>280</v>
      </c>
      <c r="B7" s="254"/>
      <c r="C7" s="254"/>
      <c r="D7" s="254"/>
    </row>
    <row r="8" spans="1:4" ht="18.75">
      <c r="A8" s="247" t="s">
        <v>281</v>
      </c>
      <c r="B8" s="254"/>
      <c r="C8" s="254"/>
      <c r="D8" s="254"/>
    </row>
    <row r="9" spans="1:4" ht="18.75">
      <c r="A9" s="216"/>
      <c r="B9" s="192"/>
      <c r="C9" s="192"/>
      <c r="D9" s="192"/>
    </row>
    <row r="10" spans="1:4" ht="18.75">
      <c r="A10" s="252" t="s">
        <v>5</v>
      </c>
      <c r="B10" s="252"/>
      <c r="C10" s="252"/>
      <c r="D10" s="252"/>
    </row>
    <row r="11" spans="1:4" ht="12.75" customHeight="1">
      <c r="A11" s="217"/>
      <c r="B11" s="217"/>
      <c r="C11" s="217"/>
      <c r="D11" s="217"/>
    </row>
    <row r="12" spans="1:4" ht="93.75" customHeight="1">
      <c r="A12" s="253" t="s">
        <v>282</v>
      </c>
      <c r="B12" s="253"/>
      <c r="C12" s="253"/>
      <c r="D12" s="253"/>
    </row>
    <row r="13" spans="1:4" ht="11.25" customHeight="1">
      <c r="A13" s="8"/>
      <c r="B13" s="8"/>
      <c r="C13" s="8"/>
      <c r="D13" s="8"/>
    </row>
    <row r="14" spans="1:4" ht="18.75">
      <c r="A14" s="3"/>
      <c r="B14" s="3"/>
      <c r="C14" s="3"/>
      <c r="D14" s="100" t="s">
        <v>0</v>
      </c>
    </row>
    <row r="15" spans="1:4" ht="18.75">
      <c r="A15" s="263" t="s">
        <v>283</v>
      </c>
      <c r="B15" s="265" t="s">
        <v>3</v>
      </c>
      <c r="C15" s="267" t="s">
        <v>79</v>
      </c>
      <c r="D15" s="268"/>
    </row>
    <row r="16" spans="1:4" ht="66" customHeight="1">
      <c r="A16" s="264"/>
      <c r="B16" s="266"/>
      <c r="C16" s="72" t="s">
        <v>80</v>
      </c>
      <c r="D16" s="132" t="s">
        <v>85</v>
      </c>
    </row>
    <row r="17" spans="1:4" ht="7.5" customHeight="1">
      <c r="A17" s="11"/>
      <c r="B17" s="11"/>
      <c r="C17" s="11"/>
      <c r="D17" s="11"/>
    </row>
    <row r="18" spans="1:4" ht="18.75">
      <c r="A18" s="6" t="s">
        <v>23</v>
      </c>
      <c r="B18" s="239">
        <f>C18+D18</f>
        <v>299.2452</v>
      </c>
      <c r="C18" s="136">
        <v>296.25275</v>
      </c>
      <c r="D18" s="136">
        <v>2.99245</v>
      </c>
    </row>
    <row r="19" spans="1:4" ht="18.75">
      <c r="A19" s="6" t="s">
        <v>42</v>
      </c>
      <c r="B19" s="239">
        <f>C19+D19</f>
        <v>299.493</v>
      </c>
      <c r="C19" s="136">
        <v>296.49807</v>
      </c>
      <c r="D19" s="136">
        <v>2.99493</v>
      </c>
    </row>
    <row r="20" spans="1:4" ht="18.75">
      <c r="A20" s="3" t="s">
        <v>57</v>
      </c>
      <c r="B20" s="239">
        <f>C20+D20</f>
        <v>1501.2618</v>
      </c>
      <c r="C20" s="136">
        <v>1486.24918</v>
      </c>
      <c r="D20" s="136">
        <v>15.01262</v>
      </c>
    </row>
    <row r="21" spans="1:4" ht="18.75">
      <c r="A21" s="6" t="s">
        <v>3</v>
      </c>
      <c r="B21" s="239">
        <f>SUM(B18:B20)</f>
        <v>2100</v>
      </c>
      <c r="C21" s="91">
        <f>SUM(C18:C20)</f>
        <v>2079</v>
      </c>
      <c r="D21" s="91">
        <f>SUM(D18:D20)</f>
        <v>21</v>
      </c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2:D12"/>
    <mergeCell ref="A15:A16"/>
    <mergeCell ref="B15:B16"/>
    <mergeCell ref="C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20"/>
    </sheetView>
  </sheetViews>
  <sheetFormatPr defaultColWidth="9.00390625" defaultRowHeight="12.75"/>
  <cols>
    <col min="1" max="1" width="72.375" style="0" customWidth="1"/>
    <col min="2" max="2" width="30.875" style="0" customWidth="1"/>
    <col min="3" max="3" width="18.625" style="0" customWidth="1"/>
    <col min="4" max="4" width="22.00390625" style="0" customWidth="1"/>
  </cols>
  <sheetData>
    <row r="1" spans="1:3" ht="18.75">
      <c r="A1" s="251" t="s">
        <v>284</v>
      </c>
      <c r="B1" s="251"/>
      <c r="C1" s="251"/>
    </row>
    <row r="2" spans="1:3" ht="18.75">
      <c r="A2" s="247" t="s">
        <v>182</v>
      </c>
      <c r="B2" s="247"/>
      <c r="C2" s="247"/>
    </row>
    <row r="3" spans="1:3" ht="18.75">
      <c r="A3" s="247" t="s">
        <v>21</v>
      </c>
      <c r="B3" s="247"/>
      <c r="C3" s="247"/>
    </row>
    <row r="4" spans="1:3" ht="18.75">
      <c r="A4" s="247" t="s">
        <v>22</v>
      </c>
      <c r="B4" s="247"/>
      <c r="C4" s="247"/>
    </row>
    <row r="5" spans="1:3" ht="18.75">
      <c r="A5" s="247" t="s">
        <v>24</v>
      </c>
      <c r="B5" s="247"/>
      <c r="C5" s="247"/>
    </row>
    <row r="6" spans="1:3" ht="18.75">
      <c r="A6" s="247" t="s">
        <v>25</v>
      </c>
      <c r="B6" s="247"/>
      <c r="C6" s="247"/>
    </row>
    <row r="7" spans="1:3" ht="18.75">
      <c r="A7" s="247" t="s">
        <v>183</v>
      </c>
      <c r="B7" s="247"/>
      <c r="C7" s="247"/>
    </row>
    <row r="8" spans="1:3" ht="18.75">
      <c r="A8" s="247" t="s">
        <v>184</v>
      </c>
      <c r="B8" s="247"/>
      <c r="C8" s="247"/>
    </row>
    <row r="9" spans="1:3" ht="18.75">
      <c r="A9" s="216"/>
      <c r="B9" s="216"/>
      <c r="C9" s="216"/>
    </row>
    <row r="10" spans="1:3" ht="18.75">
      <c r="A10" s="216"/>
      <c r="B10" s="216"/>
      <c r="C10" s="216"/>
    </row>
    <row r="11" spans="1:3" ht="24.75" customHeight="1">
      <c r="A11" s="252" t="s">
        <v>5</v>
      </c>
      <c r="B11" s="252"/>
      <c r="C11" s="252"/>
    </row>
    <row r="12" spans="1:3" ht="93" customHeight="1">
      <c r="A12" s="344" t="s">
        <v>285</v>
      </c>
      <c r="B12" s="344"/>
      <c r="C12" s="344"/>
    </row>
    <row r="13" spans="1:3" ht="9" customHeight="1">
      <c r="A13" s="71"/>
      <c r="B13" s="71"/>
      <c r="C13" s="71"/>
    </row>
    <row r="14" spans="1:3" ht="18.75">
      <c r="A14" s="68"/>
      <c r="B14" s="36"/>
      <c r="C14" s="1"/>
    </row>
    <row r="15" spans="1:3" ht="18.75">
      <c r="A15" s="262" t="s">
        <v>0</v>
      </c>
      <c r="B15" s="262"/>
      <c r="C15" s="262"/>
    </row>
    <row r="16" spans="1:3" ht="37.5">
      <c r="A16" s="182" t="s">
        <v>4</v>
      </c>
      <c r="B16" s="267" t="s">
        <v>6</v>
      </c>
      <c r="C16" s="268"/>
    </row>
    <row r="17" spans="1:3" ht="16.5" customHeight="1">
      <c r="A17" s="106"/>
      <c r="B17" s="124"/>
      <c r="C17" s="1"/>
    </row>
    <row r="18" spans="1:3" ht="18.75">
      <c r="A18" s="240" t="s">
        <v>82</v>
      </c>
      <c r="B18" s="341">
        <v>100</v>
      </c>
      <c r="C18" s="342"/>
    </row>
    <row r="19" spans="1:3" ht="18.75">
      <c r="A19" s="1"/>
      <c r="B19" s="241"/>
      <c r="C19" s="242"/>
    </row>
    <row r="20" spans="1:3" ht="18.75">
      <c r="A20" s="1" t="s">
        <v>3</v>
      </c>
      <c r="B20" s="342">
        <f>SUM(B18:C19)</f>
        <v>100</v>
      </c>
      <c r="C20" s="343"/>
    </row>
  </sheetData>
  <sheetProtection/>
  <mergeCells count="14">
    <mergeCell ref="A1:C1"/>
    <mergeCell ref="A2:C2"/>
    <mergeCell ref="A3:C3"/>
    <mergeCell ref="A4:C4"/>
    <mergeCell ref="A5:C5"/>
    <mergeCell ref="A6:C6"/>
    <mergeCell ref="B18:C18"/>
    <mergeCell ref="B20:C20"/>
    <mergeCell ref="A7:C7"/>
    <mergeCell ref="A8:C8"/>
    <mergeCell ref="A11:C11"/>
    <mergeCell ref="A12:C12"/>
    <mergeCell ref="A15:C15"/>
    <mergeCell ref="B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00390625" defaultRowHeight="12.75"/>
  <cols>
    <col min="1" max="1" width="47.125" style="0" customWidth="1"/>
    <col min="2" max="2" width="25.625" style="0" customWidth="1"/>
    <col min="3" max="3" width="25.00390625" style="0" customWidth="1"/>
    <col min="4" max="4" width="32.25390625" style="0" customWidth="1"/>
  </cols>
  <sheetData>
    <row r="1" spans="1:4" ht="18.75">
      <c r="A1" s="6"/>
      <c r="B1" s="247" t="s">
        <v>306</v>
      </c>
      <c r="C1" s="247"/>
      <c r="D1" s="247"/>
    </row>
    <row r="2" spans="1:4" ht="18.75">
      <c r="A2" s="6"/>
      <c r="B2" s="247" t="s">
        <v>286</v>
      </c>
      <c r="C2" s="247"/>
      <c r="D2" s="247"/>
    </row>
    <row r="3" spans="1:4" ht="18.75">
      <c r="A3" s="6"/>
      <c r="B3" s="247" t="s">
        <v>260</v>
      </c>
      <c r="C3" s="247"/>
      <c r="D3" s="247"/>
    </row>
    <row r="4" spans="1:4" ht="18.75">
      <c r="A4" s="6"/>
      <c r="B4" s="247" t="s">
        <v>261</v>
      </c>
      <c r="C4" s="247"/>
      <c r="D4" s="247"/>
    </row>
    <row r="5" spans="1:4" ht="18.75">
      <c r="A5" s="6"/>
      <c r="B5" s="247" t="s">
        <v>262</v>
      </c>
      <c r="C5" s="247"/>
      <c r="D5" s="247"/>
    </row>
    <row r="6" spans="1:4" ht="18.75">
      <c r="A6" s="6"/>
      <c r="B6" s="247" t="s">
        <v>263</v>
      </c>
      <c r="C6" s="247"/>
      <c r="D6" s="247"/>
    </row>
    <row r="7" spans="1:4" ht="18.75">
      <c r="A7" s="6"/>
      <c r="B7" s="247" t="s">
        <v>264</v>
      </c>
      <c r="C7" s="247"/>
      <c r="D7" s="247"/>
    </row>
    <row r="8" spans="1:4" ht="18.75">
      <c r="A8" s="6"/>
      <c r="B8" s="247" t="s">
        <v>265</v>
      </c>
      <c r="C8" s="247"/>
      <c r="D8" s="247"/>
    </row>
    <row r="9" spans="1:4" ht="18.75">
      <c r="A9" s="8"/>
      <c r="B9" s="8"/>
      <c r="C9" s="8"/>
      <c r="D9" s="8"/>
    </row>
    <row r="10" spans="1:4" ht="18.75">
      <c r="A10" s="252" t="s">
        <v>5</v>
      </c>
      <c r="B10" s="252"/>
      <c r="C10" s="252"/>
      <c r="D10" s="252"/>
    </row>
    <row r="11" spans="1:4" ht="18.75">
      <c r="A11" s="217"/>
      <c r="B11" s="217"/>
      <c r="C11" s="217"/>
      <c r="D11" s="217"/>
    </row>
    <row r="12" spans="1:4" ht="67.5" customHeight="1">
      <c r="A12" s="253" t="s">
        <v>287</v>
      </c>
      <c r="B12" s="253"/>
      <c r="C12" s="253"/>
      <c r="D12" s="253"/>
    </row>
    <row r="13" spans="1:4" ht="18.75">
      <c r="A13" s="8"/>
      <c r="B13" s="8"/>
      <c r="C13" s="8"/>
      <c r="D13" s="8"/>
    </row>
    <row r="14" spans="1:4" ht="18.75">
      <c r="A14" s="3"/>
      <c r="B14" s="3"/>
      <c r="C14" s="3"/>
      <c r="D14" s="100" t="s">
        <v>0</v>
      </c>
    </row>
    <row r="15" spans="1:4" ht="18.75">
      <c r="A15" s="263" t="s">
        <v>177</v>
      </c>
      <c r="B15" s="265" t="s">
        <v>3</v>
      </c>
      <c r="C15" s="267" t="s">
        <v>79</v>
      </c>
      <c r="D15" s="268"/>
    </row>
    <row r="16" spans="1:4" ht="56.25">
      <c r="A16" s="264"/>
      <c r="B16" s="266"/>
      <c r="C16" s="72" t="s">
        <v>80</v>
      </c>
      <c r="D16" s="132" t="s">
        <v>85</v>
      </c>
    </row>
    <row r="17" spans="1:4" ht="18.75">
      <c r="A17" s="11"/>
      <c r="B17" s="11"/>
      <c r="C17" s="11"/>
      <c r="D17" s="11"/>
    </row>
    <row r="18" spans="1:4" ht="18.75">
      <c r="A18" s="6" t="s">
        <v>23</v>
      </c>
      <c r="B18" s="239">
        <f>C18+D18</f>
        <v>21444.18367</v>
      </c>
      <c r="C18" s="136">
        <v>21015.3</v>
      </c>
      <c r="D18" s="136">
        <v>428.88367</v>
      </c>
    </row>
    <row r="19" spans="1:4" ht="18.75">
      <c r="A19" s="6" t="s">
        <v>3</v>
      </c>
      <c r="B19" s="239">
        <f>SUM(B18:B18)</f>
        <v>21444.18367</v>
      </c>
      <c r="C19" s="91">
        <f>SUM(C18:C18)</f>
        <v>21015.3</v>
      </c>
      <c r="D19" s="91">
        <f>SUM(D18:D18)</f>
        <v>428.88367</v>
      </c>
    </row>
  </sheetData>
  <sheetProtection/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2:D12"/>
    <mergeCell ref="A15:A16"/>
    <mergeCell ref="B15:B16"/>
    <mergeCell ref="C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38.625" style="0" customWidth="1"/>
    <col min="2" max="2" width="13.875" style="0" customWidth="1"/>
    <col min="3" max="3" width="35.75390625" style="0" customWidth="1"/>
  </cols>
  <sheetData>
    <row r="1" spans="1:3" ht="18.75" customHeight="1">
      <c r="A1" s="68"/>
      <c r="B1" s="308" t="s">
        <v>307</v>
      </c>
      <c r="C1" s="309"/>
    </row>
    <row r="2" spans="1:3" ht="18.75" customHeight="1">
      <c r="A2" s="68"/>
      <c r="B2" s="308" t="s">
        <v>101</v>
      </c>
      <c r="C2" s="309"/>
    </row>
    <row r="3" spans="1:3" ht="18.75" customHeight="1">
      <c r="A3" s="68"/>
      <c r="B3" s="247" t="s">
        <v>188</v>
      </c>
      <c r="C3" s="254"/>
    </row>
    <row r="4" spans="1:3" ht="18.75" customHeight="1">
      <c r="A4" s="68"/>
      <c r="B4" s="247" t="s">
        <v>189</v>
      </c>
      <c r="C4" s="254"/>
    </row>
    <row r="5" spans="1:3" ht="18.75" customHeight="1">
      <c r="A5" s="68"/>
      <c r="B5" s="247" t="s">
        <v>190</v>
      </c>
      <c r="C5" s="254"/>
    </row>
    <row r="6" spans="1:3" ht="18.75" customHeight="1">
      <c r="A6" s="68"/>
      <c r="B6" s="247" t="s">
        <v>191</v>
      </c>
      <c r="C6" s="254"/>
    </row>
    <row r="7" spans="1:3" ht="18.75" customHeight="1">
      <c r="A7" s="68"/>
      <c r="B7" s="247" t="s">
        <v>192</v>
      </c>
      <c r="C7" s="254"/>
    </row>
    <row r="8" spans="1:3" ht="18.75" customHeight="1">
      <c r="A8" s="68"/>
      <c r="B8" s="247" t="s">
        <v>244</v>
      </c>
      <c r="C8" s="254"/>
    </row>
    <row r="9" spans="1:3" ht="18.75">
      <c r="A9" s="84"/>
      <c r="B9" s="84"/>
      <c r="C9" s="192"/>
    </row>
    <row r="10" spans="1:3" ht="18.75">
      <c r="A10" s="84"/>
      <c r="B10" s="84"/>
      <c r="C10" s="192"/>
    </row>
    <row r="11" spans="1:3" ht="18.75">
      <c r="A11" s="84"/>
      <c r="B11" s="84"/>
      <c r="C11" s="192"/>
    </row>
    <row r="12" spans="1:3" ht="18.75">
      <c r="A12" s="252" t="s">
        <v>5</v>
      </c>
      <c r="B12" s="252"/>
      <c r="C12" s="252"/>
    </row>
    <row r="13" spans="1:3" ht="18.75">
      <c r="A13" s="85"/>
      <c r="B13" s="85"/>
      <c r="C13" s="86"/>
    </row>
    <row r="14" spans="1:3" ht="115.5" customHeight="1">
      <c r="A14" s="253" t="s">
        <v>288</v>
      </c>
      <c r="B14" s="253"/>
      <c r="C14" s="253"/>
    </row>
    <row r="15" spans="1:3" ht="18.75">
      <c r="A15" s="71"/>
      <c r="B15" s="71"/>
      <c r="C15" s="71"/>
    </row>
    <row r="16" spans="1:3" ht="18.75">
      <c r="A16" s="71"/>
      <c r="B16" s="71"/>
      <c r="C16" s="71"/>
    </row>
    <row r="17" spans="1:3" ht="18.75">
      <c r="A17" s="68"/>
      <c r="B17" s="68"/>
      <c r="C17" s="36"/>
    </row>
    <row r="18" spans="1:3" ht="18.75">
      <c r="A18" s="1"/>
      <c r="B18" s="1"/>
      <c r="C18" s="87" t="s">
        <v>0</v>
      </c>
    </row>
    <row r="19" spans="1:3" ht="37.5">
      <c r="A19" s="99" t="s">
        <v>103</v>
      </c>
      <c r="B19" s="99"/>
      <c r="C19" s="121" t="s">
        <v>6</v>
      </c>
    </row>
    <row r="20" spans="1:3" ht="18.75">
      <c r="A20" s="106"/>
      <c r="B20" s="106"/>
      <c r="C20" s="124"/>
    </row>
    <row r="21" spans="1:3" ht="18.75">
      <c r="A21" s="133" t="s">
        <v>2</v>
      </c>
      <c r="B21" s="133"/>
      <c r="C21" s="163">
        <v>26680.42937</v>
      </c>
    </row>
    <row r="22" spans="1:3" ht="18.75">
      <c r="A22" s="133" t="s">
        <v>13</v>
      </c>
      <c r="B22" s="133"/>
      <c r="C22" s="163">
        <v>28382.88861</v>
      </c>
    </row>
    <row r="23" spans="1:3" ht="18.75">
      <c r="A23" s="133" t="s">
        <v>8</v>
      </c>
      <c r="B23" s="133"/>
      <c r="C23" s="163">
        <v>14277.39976</v>
      </c>
    </row>
    <row r="24" spans="1:3" ht="18.75">
      <c r="A24" s="133" t="s">
        <v>20</v>
      </c>
      <c r="B24" s="133"/>
      <c r="C24" s="163">
        <v>38553.60579</v>
      </c>
    </row>
    <row r="25" spans="1:3" ht="18.75">
      <c r="A25" s="133" t="s">
        <v>11</v>
      </c>
      <c r="B25" s="133"/>
      <c r="C25" s="163">
        <v>10401.85428</v>
      </c>
    </row>
    <row r="26" spans="1:3" ht="18.75">
      <c r="A26" s="6" t="s">
        <v>3</v>
      </c>
      <c r="B26" s="6"/>
      <c r="C26" s="17">
        <f>SUM(C21:C25)</f>
        <v>118296.17781</v>
      </c>
    </row>
  </sheetData>
  <sheetProtection/>
  <mergeCells count="10">
    <mergeCell ref="B7:C7"/>
    <mergeCell ref="B8:C8"/>
    <mergeCell ref="A12:C12"/>
    <mergeCell ref="A14:C14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90" zoomScaleSheetLayoutView="90" zoomScalePageLayoutView="0" workbookViewId="0" topLeftCell="A1">
      <selection activeCell="A14" sqref="A14"/>
    </sheetView>
  </sheetViews>
  <sheetFormatPr defaultColWidth="9.00390625" defaultRowHeight="12.75"/>
  <cols>
    <col min="1" max="1" width="58.375" style="3" customWidth="1"/>
    <col min="2" max="2" width="29.375" style="95" customWidth="1"/>
    <col min="3" max="3" width="9.00390625" style="2" customWidth="1"/>
    <col min="4" max="4" width="9.1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3" s="3" customFormat="1" ht="18.75">
      <c r="A1" s="221"/>
      <c r="B1" s="221" t="s">
        <v>313</v>
      </c>
      <c r="C1" s="4"/>
    </row>
    <row r="2" spans="1:3" s="3" customFormat="1" ht="18.75">
      <c r="A2" s="221"/>
      <c r="B2" s="221" t="s">
        <v>101</v>
      </c>
      <c r="C2" s="4"/>
    </row>
    <row r="3" spans="1:3" s="3" customFormat="1" ht="18.75">
      <c r="A3" s="251"/>
      <c r="B3" s="254"/>
      <c r="C3" s="4"/>
    </row>
    <row r="4" spans="1:3" s="3" customFormat="1" ht="18.75">
      <c r="A4" s="251"/>
      <c r="B4" s="254"/>
      <c r="C4" s="4"/>
    </row>
    <row r="5" spans="1:3" s="3" customFormat="1" ht="18.75">
      <c r="A5" s="251"/>
      <c r="B5" s="254"/>
      <c r="C5" s="4"/>
    </row>
    <row r="6" spans="1:3" s="3" customFormat="1" ht="18.75">
      <c r="A6" s="251"/>
      <c r="B6" s="254"/>
      <c r="C6" s="4"/>
    </row>
    <row r="7" spans="1:3" s="3" customFormat="1" ht="18.75">
      <c r="A7" s="251"/>
      <c r="B7" s="254"/>
      <c r="C7" s="4"/>
    </row>
    <row r="8" spans="1:2" ht="18.75">
      <c r="A8" s="251"/>
      <c r="B8" s="254"/>
    </row>
    <row r="9" spans="1:2" ht="54.75" customHeight="1">
      <c r="A9" s="8"/>
      <c r="B9" s="96"/>
    </row>
    <row r="10" spans="1:3" s="3" customFormat="1" ht="18.75">
      <c r="A10" s="252" t="s">
        <v>5</v>
      </c>
      <c r="B10" s="252"/>
      <c r="C10" s="4"/>
    </row>
    <row r="11" spans="1:2" ht="3.75" customHeight="1">
      <c r="A11" s="97"/>
      <c r="B11" s="9"/>
    </row>
    <row r="12" spans="1:3" s="3" customFormat="1" ht="114.75" customHeight="1">
      <c r="A12" s="253" t="s">
        <v>333</v>
      </c>
      <c r="B12" s="253"/>
      <c r="C12" s="4"/>
    </row>
    <row r="13" spans="1:3" s="3" customFormat="1" ht="49.5" customHeight="1">
      <c r="A13" s="97"/>
      <c r="B13" s="97"/>
      <c r="C13" s="4"/>
    </row>
    <row r="14" spans="2:3" s="3" customFormat="1" ht="18.75">
      <c r="B14" s="100" t="s">
        <v>0</v>
      </c>
      <c r="C14" s="4"/>
    </row>
    <row r="15" spans="1:2" ht="34.5" customHeight="1">
      <c r="A15" s="98" t="s">
        <v>26</v>
      </c>
      <c r="B15" s="24" t="s">
        <v>6</v>
      </c>
    </row>
    <row r="16" spans="1:2" ht="7.5" customHeight="1">
      <c r="A16" s="11"/>
      <c r="B16" s="12"/>
    </row>
    <row r="17" spans="1:3" s="3" customFormat="1" ht="19.5" customHeight="1">
      <c r="A17" s="3" t="s">
        <v>74</v>
      </c>
      <c r="B17" s="101">
        <v>260.71</v>
      </c>
      <c r="C17" s="4"/>
    </row>
    <row r="18" spans="1:3" s="3" customFormat="1" ht="19.5" customHeight="1">
      <c r="A18" s="3" t="s">
        <v>90</v>
      </c>
      <c r="B18" s="101">
        <v>41.62</v>
      </c>
      <c r="C18" s="4"/>
    </row>
    <row r="19" spans="1:4" ht="24.75" customHeight="1">
      <c r="A19" s="6" t="s">
        <v>3</v>
      </c>
      <c r="B19" s="32">
        <f>B17+B18</f>
        <v>302.33</v>
      </c>
      <c r="D19" s="2"/>
    </row>
    <row r="20" spans="1:3" s="3" customFormat="1" ht="18.75">
      <c r="A20" s="6"/>
      <c r="B20" s="95"/>
      <c r="C20" s="4"/>
    </row>
    <row r="21" spans="1:3" s="3" customFormat="1" ht="18.75">
      <c r="A21" s="6"/>
      <c r="B21" s="95"/>
      <c r="C21" s="4"/>
    </row>
    <row r="22" spans="1:3" s="3" customFormat="1" ht="18.75">
      <c r="A22" s="6"/>
      <c r="B22" s="95"/>
      <c r="C22" s="4"/>
    </row>
    <row r="23" ht="18.75">
      <c r="A23" s="6"/>
    </row>
  </sheetData>
  <sheetProtection/>
  <mergeCells count="8">
    <mergeCell ref="A10:B10"/>
    <mergeCell ref="A12:B12"/>
    <mergeCell ref="A3:B3"/>
    <mergeCell ref="A4:B4"/>
    <mergeCell ref="A5:B5"/>
    <mergeCell ref="A6:B6"/>
    <mergeCell ref="A7:B7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90" zoomScaleSheetLayoutView="90" zoomScalePageLayoutView="0" workbookViewId="0" topLeftCell="A1">
      <selection activeCell="D20" sqref="D20"/>
    </sheetView>
  </sheetViews>
  <sheetFormatPr defaultColWidth="9.00390625" defaultRowHeight="12.75"/>
  <cols>
    <col min="1" max="1" width="19.125" style="3" customWidth="1"/>
    <col min="2" max="2" width="17.125" style="20" customWidth="1"/>
    <col min="3" max="3" width="26.00390625" style="1" customWidth="1"/>
    <col min="4" max="4" width="22.00390625" style="2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4" s="3" customFormat="1" ht="18.75">
      <c r="A1" s="37"/>
      <c r="B1" s="37"/>
      <c r="C1" s="261" t="s">
        <v>293</v>
      </c>
      <c r="D1" s="254"/>
    </row>
    <row r="2" spans="1:4" s="3" customFormat="1" ht="18.75">
      <c r="A2" s="37"/>
      <c r="B2" s="37"/>
      <c r="C2" s="247" t="s">
        <v>101</v>
      </c>
      <c r="D2" s="254"/>
    </row>
    <row r="3" spans="1:4" s="3" customFormat="1" ht="18.75">
      <c r="A3" s="37"/>
      <c r="B3" s="37"/>
      <c r="C3" s="247" t="s">
        <v>188</v>
      </c>
      <c r="D3" s="254"/>
    </row>
    <row r="4" spans="1:6" s="3" customFormat="1" ht="18.75">
      <c r="A4" s="37"/>
      <c r="B4" s="37"/>
      <c r="C4" s="247" t="s">
        <v>189</v>
      </c>
      <c r="D4" s="254"/>
      <c r="E4" s="21"/>
      <c r="F4" s="21"/>
    </row>
    <row r="5" spans="1:4" s="3" customFormat="1" ht="18.75">
      <c r="A5" s="37"/>
      <c r="B5" s="37"/>
      <c r="C5" s="247" t="s">
        <v>190</v>
      </c>
      <c r="D5" s="254"/>
    </row>
    <row r="6" spans="1:4" s="3" customFormat="1" ht="18.75" customHeight="1">
      <c r="A6" s="37"/>
      <c r="B6" s="37"/>
      <c r="C6" s="247" t="s">
        <v>191</v>
      </c>
      <c r="D6" s="254"/>
    </row>
    <row r="7" spans="1:4" s="3" customFormat="1" ht="15.75" customHeight="1">
      <c r="A7" s="37"/>
      <c r="B7" s="37"/>
      <c r="C7" s="247" t="s">
        <v>192</v>
      </c>
      <c r="D7" s="254"/>
    </row>
    <row r="8" spans="1:4" s="3" customFormat="1" ht="17.25" customHeight="1">
      <c r="A8" s="37"/>
      <c r="B8" s="37"/>
      <c r="C8" s="247" t="s">
        <v>193</v>
      </c>
      <c r="D8" s="254"/>
    </row>
    <row r="9" spans="1:4" s="3" customFormat="1" ht="18.75">
      <c r="A9" s="37"/>
      <c r="B9" s="37"/>
      <c r="C9" s="38"/>
      <c r="D9" s="38"/>
    </row>
    <row r="10" spans="1:4" s="3" customFormat="1" ht="18.75">
      <c r="A10" s="37"/>
      <c r="B10" s="37"/>
      <c r="C10" s="38"/>
      <c r="D10" s="38"/>
    </row>
    <row r="11" spans="1:4" s="3" customFormat="1" ht="19.5" customHeight="1">
      <c r="A11" s="35"/>
      <c r="B11" s="35"/>
      <c r="C11" s="35"/>
      <c r="D11" s="35"/>
    </row>
    <row r="12" spans="1:4" s="3" customFormat="1" ht="18.75">
      <c r="A12" s="255" t="s">
        <v>5</v>
      </c>
      <c r="B12" s="255"/>
      <c r="C12" s="255"/>
      <c r="D12" s="255"/>
    </row>
    <row r="13" spans="1:4" s="3" customFormat="1" ht="39" customHeight="1">
      <c r="A13" s="39"/>
      <c r="B13" s="39"/>
      <c r="C13" s="39"/>
      <c r="D13" s="39"/>
    </row>
    <row r="14" spans="1:4" s="3" customFormat="1" ht="116.25" customHeight="1">
      <c r="A14" s="256" t="s">
        <v>148</v>
      </c>
      <c r="B14" s="256"/>
      <c r="C14" s="256"/>
      <c r="D14" s="256"/>
    </row>
    <row r="15" spans="1:4" s="3" customFormat="1" ht="8.25" customHeight="1">
      <c r="A15" s="40"/>
      <c r="B15" s="40"/>
      <c r="C15" s="40"/>
      <c r="D15" s="40"/>
    </row>
    <row r="16" spans="1:4" s="3" customFormat="1" ht="19.5" customHeight="1">
      <c r="A16" s="40"/>
      <c r="B16" s="40"/>
      <c r="C16" s="40"/>
      <c r="D16" s="40"/>
    </row>
    <row r="17" spans="1:4" s="3" customFormat="1" ht="7.5" customHeight="1">
      <c r="A17" s="40"/>
      <c r="B17" s="40"/>
      <c r="C17" s="40"/>
      <c r="D17" s="40"/>
    </row>
    <row r="18" spans="1:4" s="3" customFormat="1" ht="27" customHeight="1">
      <c r="A18" s="35"/>
      <c r="B18" s="35"/>
      <c r="C18" s="35"/>
      <c r="D18" s="41" t="s">
        <v>0</v>
      </c>
    </row>
    <row r="19" spans="1:4" s="3" customFormat="1" ht="19.5" customHeight="1">
      <c r="A19" s="257" t="s">
        <v>78</v>
      </c>
      <c r="B19" s="257" t="s">
        <v>3</v>
      </c>
      <c r="C19" s="259" t="s">
        <v>79</v>
      </c>
      <c r="D19" s="260"/>
    </row>
    <row r="20" spans="1:4" s="3" customFormat="1" ht="78.75" customHeight="1">
      <c r="A20" s="258"/>
      <c r="B20" s="258"/>
      <c r="C20" s="42" t="s">
        <v>80</v>
      </c>
      <c r="D20" s="42" t="s">
        <v>81</v>
      </c>
    </row>
    <row r="21" spans="1:4" s="3" customFormat="1" ht="18.75">
      <c r="A21" s="43"/>
      <c r="B21" s="44"/>
      <c r="C21" s="44"/>
      <c r="D21" s="45"/>
    </row>
    <row r="22" spans="1:4" ht="18.75">
      <c r="A22" s="49" t="s">
        <v>82</v>
      </c>
      <c r="B22" s="48">
        <f>C22+D22</f>
        <v>31294.4898</v>
      </c>
      <c r="C22" s="50">
        <v>30668.6</v>
      </c>
      <c r="D22" s="46">
        <v>625.8898</v>
      </c>
    </row>
    <row r="23" spans="1:4" ht="18.75">
      <c r="A23" s="49"/>
      <c r="B23" s="48"/>
      <c r="C23" s="50"/>
      <c r="D23" s="46"/>
    </row>
    <row r="24" spans="1:4" ht="18.75">
      <c r="A24" s="195" t="s">
        <v>3</v>
      </c>
      <c r="B24" s="47">
        <f>SUM(B22:B22)</f>
        <v>31294.4898</v>
      </c>
      <c r="C24" s="47">
        <v>30668.6</v>
      </c>
      <c r="D24" s="47">
        <v>625.8898</v>
      </c>
    </row>
    <row r="25" ht="18.75">
      <c r="B25" s="29"/>
    </row>
    <row r="26" ht="18.75">
      <c r="B26" s="29"/>
    </row>
    <row r="27" ht="18.75">
      <c r="B27" s="29"/>
    </row>
    <row r="28" ht="18.75">
      <c r="B28" s="29"/>
    </row>
    <row r="29" ht="18.75">
      <c r="B29" s="29"/>
    </row>
    <row r="30" ht="18.75">
      <c r="B30" s="29"/>
    </row>
    <row r="31" ht="18.75">
      <c r="B31" s="29"/>
    </row>
    <row r="32" ht="18.75">
      <c r="B32" s="29"/>
    </row>
    <row r="33" ht="18.75">
      <c r="B33" s="29"/>
    </row>
    <row r="34" ht="18.75">
      <c r="B34" s="29"/>
    </row>
    <row r="35" ht="18.75">
      <c r="B35" s="29"/>
    </row>
    <row r="36" ht="18.75">
      <c r="B36" s="29"/>
    </row>
    <row r="37" ht="18.75">
      <c r="B37" s="29"/>
    </row>
    <row r="38" ht="18.75">
      <c r="B38" s="29"/>
    </row>
    <row r="39" ht="18.75">
      <c r="B39" s="29"/>
    </row>
    <row r="40" ht="18.75">
      <c r="B40" s="29"/>
    </row>
    <row r="41" ht="18.75">
      <c r="B41" s="29"/>
    </row>
    <row r="42" ht="18.75">
      <c r="B42" s="29"/>
    </row>
    <row r="43" ht="18.75">
      <c r="B43" s="29"/>
    </row>
    <row r="44" spans="1:2" ht="18.75">
      <c r="A44" s="33"/>
      <c r="B44" s="34"/>
    </row>
    <row r="45" ht="18.75">
      <c r="B45" s="29"/>
    </row>
    <row r="46" ht="18.75">
      <c r="B46" s="29"/>
    </row>
    <row r="47" ht="18.75">
      <c r="B47" s="29"/>
    </row>
    <row r="48" ht="18.75">
      <c r="B48" s="29"/>
    </row>
    <row r="49" ht="18.75">
      <c r="B49" s="29"/>
    </row>
    <row r="50" ht="18.75">
      <c r="B50" s="29"/>
    </row>
    <row r="51" ht="18.75">
      <c r="B51" s="29"/>
    </row>
    <row r="52" ht="18.75">
      <c r="B52" s="29"/>
    </row>
    <row r="53" ht="18.75">
      <c r="B53" s="29"/>
    </row>
    <row r="54" ht="18.75">
      <c r="B54" s="29"/>
    </row>
    <row r="55" ht="18.75">
      <c r="B55" s="29"/>
    </row>
    <row r="56" ht="18.75">
      <c r="B56" s="29"/>
    </row>
    <row r="57" ht="18.75">
      <c r="B57" s="29"/>
    </row>
    <row r="58" ht="18.75">
      <c r="B58" s="29"/>
    </row>
    <row r="59" ht="18.75">
      <c r="B59" s="29"/>
    </row>
    <row r="60" ht="18.75">
      <c r="B60" s="29"/>
    </row>
    <row r="61" ht="18.75">
      <c r="B61" s="29"/>
    </row>
    <row r="62" ht="18.75">
      <c r="B62" s="29"/>
    </row>
    <row r="63" spans="1:2" ht="18.75">
      <c r="A63" s="6"/>
      <c r="B63" s="30"/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C8:D8"/>
    <mergeCell ref="A12:D12"/>
    <mergeCell ref="A14:D14"/>
    <mergeCell ref="A19:A20"/>
    <mergeCell ref="B19:B20"/>
    <mergeCell ref="C19:D1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90" zoomScaleNormal="90" zoomScaleSheetLayoutView="90" zoomScalePageLayoutView="0" workbookViewId="0" topLeftCell="A1">
      <selection activeCell="A9" sqref="A9:IV9"/>
    </sheetView>
  </sheetViews>
  <sheetFormatPr defaultColWidth="9.00390625" defaultRowHeight="12.75"/>
  <cols>
    <col min="1" max="1" width="30.25390625" style="1" customWidth="1"/>
    <col min="2" max="2" width="18.00390625" style="84" customWidth="1"/>
    <col min="3" max="3" width="18.00390625" style="1" customWidth="1"/>
    <col min="4" max="4" width="17.875" style="2" customWidth="1"/>
    <col min="5" max="5" width="9.75390625" style="1" bestFit="1" customWidth="1"/>
    <col min="6" max="16384" width="9.125" style="1" customWidth="1"/>
  </cols>
  <sheetData>
    <row r="1" spans="1:4" ht="21.75" customHeight="1">
      <c r="A1" s="68"/>
      <c r="B1" s="36"/>
      <c r="C1" s="36"/>
      <c r="D1" s="36" t="s">
        <v>98</v>
      </c>
    </row>
    <row r="2" spans="1:4" ht="21.75" customHeight="1">
      <c r="A2" s="68"/>
      <c r="B2" s="221"/>
      <c r="C2" s="221"/>
      <c r="D2" s="221" t="s">
        <v>101</v>
      </c>
    </row>
    <row r="3" spans="1:4" ht="21.75" customHeight="1">
      <c r="A3" s="68"/>
      <c r="B3" s="247"/>
      <c r="C3" s="254"/>
      <c r="D3" s="254"/>
    </row>
    <row r="4" spans="1:4" ht="15.75" customHeight="1">
      <c r="A4" s="68"/>
      <c r="B4" s="247"/>
      <c r="C4" s="254"/>
      <c r="D4" s="254"/>
    </row>
    <row r="5" spans="1:4" ht="21.75" customHeight="1" hidden="1">
      <c r="A5" s="68"/>
      <c r="B5" s="247"/>
      <c r="C5" s="254"/>
      <c r="D5" s="254"/>
    </row>
    <row r="6" spans="1:4" ht="21.75" customHeight="1" hidden="1">
      <c r="A6" s="68"/>
      <c r="B6" s="247"/>
      <c r="C6" s="254"/>
      <c r="D6" s="254"/>
    </row>
    <row r="7" spans="1:4" ht="5.25" customHeight="1">
      <c r="A7" s="68"/>
      <c r="B7" s="247"/>
      <c r="C7" s="254"/>
      <c r="D7" s="254"/>
    </row>
    <row r="8" spans="1:4" ht="21" customHeight="1" hidden="1">
      <c r="A8" s="68"/>
      <c r="B8" s="247"/>
      <c r="C8" s="254"/>
      <c r="D8" s="254"/>
    </row>
    <row r="9" spans="1:3" ht="42" customHeight="1">
      <c r="A9" s="68"/>
      <c r="C9" s="84"/>
    </row>
    <row r="10" spans="1:4" ht="18.75">
      <c r="A10" s="252" t="s">
        <v>5</v>
      </c>
      <c r="B10" s="252"/>
      <c r="C10" s="252"/>
      <c r="D10" s="252"/>
    </row>
    <row r="11" spans="1:2" ht="3.75" customHeight="1">
      <c r="A11" s="85"/>
      <c r="B11" s="86"/>
    </row>
    <row r="12" spans="1:4" ht="99.75" customHeight="1">
      <c r="A12" s="253" t="s">
        <v>149</v>
      </c>
      <c r="B12" s="253"/>
      <c r="C12" s="253"/>
      <c r="D12" s="253"/>
    </row>
    <row r="13" spans="1:2" ht="23.25" customHeight="1">
      <c r="A13" s="68"/>
      <c r="B13" s="36"/>
    </row>
    <row r="14" spans="1:4" ht="22.5" customHeight="1">
      <c r="A14" s="262" t="s">
        <v>0</v>
      </c>
      <c r="B14" s="262"/>
      <c r="C14" s="262"/>
      <c r="D14" s="262"/>
    </row>
    <row r="15" spans="1:5" ht="42.75" customHeight="1">
      <c r="A15" s="263" t="s">
        <v>78</v>
      </c>
      <c r="B15" s="265" t="s">
        <v>3</v>
      </c>
      <c r="C15" s="267" t="s">
        <v>79</v>
      </c>
      <c r="D15" s="268"/>
      <c r="E15" s="90"/>
    </row>
    <row r="16" spans="1:5" ht="81.75" customHeight="1">
      <c r="A16" s="264"/>
      <c r="B16" s="266"/>
      <c r="C16" s="72" t="s">
        <v>80</v>
      </c>
      <c r="D16" s="132" t="s">
        <v>94</v>
      </c>
      <c r="E16" s="90"/>
    </row>
    <row r="17" spans="1:4" ht="19.5" customHeight="1">
      <c r="A17" s="1" t="s">
        <v>13</v>
      </c>
      <c r="B17" s="88">
        <f>C17+D17</f>
        <v>763.43323</v>
      </c>
      <c r="C17" s="88">
        <v>755.7989</v>
      </c>
      <c r="D17" s="88">
        <v>7.63433</v>
      </c>
    </row>
    <row r="18" spans="1:4" ht="19.5" customHeight="1">
      <c r="A18" s="1" t="s">
        <v>7</v>
      </c>
      <c r="B18" s="88">
        <f aca="true" t="shared" si="0" ref="B18:B30">C18+D18</f>
        <v>1032.88026</v>
      </c>
      <c r="C18" s="88">
        <v>1022.55146</v>
      </c>
      <c r="D18" s="88">
        <v>10.3288</v>
      </c>
    </row>
    <row r="19" spans="1:4" ht="19.5" customHeight="1">
      <c r="A19" s="1" t="s">
        <v>14</v>
      </c>
      <c r="B19" s="88">
        <f t="shared" si="0"/>
        <v>1167.60378</v>
      </c>
      <c r="C19" s="88">
        <v>1155.92774</v>
      </c>
      <c r="D19" s="88">
        <v>11.67604</v>
      </c>
    </row>
    <row r="20" spans="1:4" ht="19.5" customHeight="1">
      <c r="A20" s="1" t="s">
        <v>8</v>
      </c>
      <c r="B20" s="88">
        <f t="shared" si="0"/>
        <v>673.61756</v>
      </c>
      <c r="C20" s="88">
        <v>666.88139</v>
      </c>
      <c r="D20" s="88">
        <v>6.73617</v>
      </c>
    </row>
    <row r="21" spans="1:4" ht="19.5" customHeight="1">
      <c r="A21" s="1" t="s">
        <v>9</v>
      </c>
      <c r="B21" s="88">
        <f t="shared" si="0"/>
        <v>583.80189</v>
      </c>
      <c r="C21" s="88">
        <v>577.96387</v>
      </c>
      <c r="D21" s="88">
        <v>5.83802</v>
      </c>
    </row>
    <row r="22" spans="1:4" ht="19.5" customHeight="1">
      <c r="A22" s="1" t="s">
        <v>20</v>
      </c>
      <c r="B22" s="88">
        <f t="shared" si="0"/>
        <v>943.06459</v>
      </c>
      <c r="C22" s="88">
        <v>933.63394</v>
      </c>
      <c r="D22" s="88">
        <v>9.43065</v>
      </c>
    </row>
    <row r="23" spans="1:4" ht="19.5" customHeight="1">
      <c r="A23" s="1" t="s">
        <v>15</v>
      </c>
      <c r="B23" s="88">
        <f t="shared" si="0"/>
        <v>1122.69594</v>
      </c>
      <c r="C23" s="88">
        <v>1111.46898</v>
      </c>
      <c r="D23" s="88">
        <v>11.22696</v>
      </c>
    </row>
    <row r="24" spans="1:4" ht="19.5" customHeight="1">
      <c r="A24" s="1" t="s">
        <v>10</v>
      </c>
      <c r="B24" s="88">
        <f t="shared" si="0"/>
        <v>1077.7881</v>
      </c>
      <c r="C24" s="88">
        <v>1067.01022</v>
      </c>
      <c r="D24" s="88">
        <v>10.77788</v>
      </c>
    </row>
    <row r="25" spans="1:4" ht="19.5" customHeight="1">
      <c r="A25" s="1" t="s">
        <v>11</v>
      </c>
      <c r="B25" s="88">
        <f t="shared" si="0"/>
        <v>808.34107</v>
      </c>
      <c r="C25" s="88">
        <v>800.25766</v>
      </c>
      <c r="D25" s="88">
        <v>8.08341</v>
      </c>
    </row>
    <row r="26" spans="1:4" ht="19.5" customHeight="1">
      <c r="A26" s="1" t="s">
        <v>16</v>
      </c>
      <c r="B26" s="88">
        <f t="shared" si="0"/>
        <v>673.61757</v>
      </c>
      <c r="C26" s="88">
        <v>666.88139</v>
      </c>
      <c r="D26" s="88">
        <v>6.73618</v>
      </c>
    </row>
    <row r="27" spans="1:4" ht="19.5" customHeight="1">
      <c r="A27" s="1" t="s">
        <v>17</v>
      </c>
      <c r="B27" s="88">
        <f t="shared" si="0"/>
        <v>987.97242</v>
      </c>
      <c r="C27" s="88">
        <v>978.0927</v>
      </c>
      <c r="D27" s="88">
        <v>9.87972</v>
      </c>
    </row>
    <row r="28" spans="1:4" ht="19.5" customHeight="1">
      <c r="A28" s="1" t="s">
        <v>12</v>
      </c>
      <c r="B28" s="88">
        <f t="shared" si="0"/>
        <v>1167.60378</v>
      </c>
      <c r="C28" s="88">
        <v>1155.92774</v>
      </c>
      <c r="D28" s="88">
        <v>11.67604</v>
      </c>
    </row>
    <row r="29" spans="1:4" ht="19.5" customHeight="1">
      <c r="A29" s="1" t="s">
        <v>18</v>
      </c>
      <c r="B29" s="88">
        <f t="shared" si="0"/>
        <v>808.34107</v>
      </c>
      <c r="C29" s="88">
        <v>800.25766</v>
      </c>
      <c r="D29" s="88">
        <v>8.08341</v>
      </c>
    </row>
    <row r="30" spans="1:4" ht="19.5" customHeight="1">
      <c r="A30" s="1" t="s">
        <v>19</v>
      </c>
      <c r="B30" s="88">
        <f t="shared" si="0"/>
        <v>493.98621</v>
      </c>
      <c r="C30" s="88">
        <v>489.04635</v>
      </c>
      <c r="D30" s="88">
        <v>4.93986</v>
      </c>
    </row>
    <row r="31" spans="1:4" ht="24.75" customHeight="1">
      <c r="A31" s="90" t="s">
        <v>3</v>
      </c>
      <c r="B31" s="91">
        <f>SUM(B17:B30)</f>
        <v>12304.74747</v>
      </c>
      <c r="C31" s="91">
        <f>SUM(C17:C30)</f>
        <v>12181.7</v>
      </c>
      <c r="D31" s="91">
        <f>SUM(D17:D30)</f>
        <v>123.04747</v>
      </c>
    </row>
    <row r="32" ht="18.75">
      <c r="B32" s="2"/>
    </row>
  </sheetData>
  <sheetProtection/>
  <mergeCells count="12">
    <mergeCell ref="A10:D10"/>
    <mergeCell ref="A12:D12"/>
    <mergeCell ref="A14:D14"/>
    <mergeCell ref="A15:A16"/>
    <mergeCell ref="B15:B16"/>
    <mergeCell ref="C15:D15"/>
    <mergeCell ref="B3:D3"/>
    <mergeCell ref="B4:D4"/>
    <mergeCell ref="B5:D5"/>
    <mergeCell ref="B6:D6"/>
    <mergeCell ref="B7:D7"/>
    <mergeCell ref="B8:D8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90" zoomScaleSheetLayoutView="90" zoomScalePageLayoutView="0" workbookViewId="0" topLeftCell="A19">
      <selection activeCell="D20" sqref="D20"/>
    </sheetView>
  </sheetViews>
  <sheetFormatPr defaultColWidth="9.00390625" defaultRowHeight="12.75"/>
  <cols>
    <col min="1" max="1" width="29.25390625" style="1" customWidth="1"/>
    <col min="2" max="2" width="17.375" style="84" customWidth="1"/>
    <col min="3" max="3" width="18.875" style="1" customWidth="1"/>
    <col min="4" max="4" width="23.375" style="2" customWidth="1"/>
    <col min="5" max="5" width="13.253906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8.75">
      <c r="A1" s="68"/>
      <c r="B1" s="251" t="s">
        <v>294</v>
      </c>
      <c r="C1" s="251"/>
      <c r="D1" s="251"/>
    </row>
    <row r="2" spans="1:4" ht="18.75">
      <c r="A2" s="68"/>
      <c r="B2" s="247" t="s">
        <v>194</v>
      </c>
      <c r="C2" s="247"/>
      <c r="D2" s="247"/>
    </row>
    <row r="3" spans="1:4" ht="18.75">
      <c r="A3" s="68"/>
      <c r="B3" s="247" t="s">
        <v>195</v>
      </c>
      <c r="C3" s="247"/>
      <c r="D3" s="247"/>
    </row>
    <row r="4" spans="1:4" ht="18.75">
      <c r="A4" s="68"/>
      <c r="B4" s="247" t="s">
        <v>196</v>
      </c>
      <c r="C4" s="247"/>
      <c r="D4" s="247"/>
    </row>
    <row r="5" spans="1:4" ht="18.75">
      <c r="A5" s="68"/>
      <c r="B5" s="247" t="s">
        <v>197</v>
      </c>
      <c r="C5" s="247"/>
      <c r="D5" s="247"/>
    </row>
    <row r="6" spans="1:4" ht="18.75">
      <c r="A6" s="68"/>
      <c r="B6" s="247" t="s">
        <v>198</v>
      </c>
      <c r="C6" s="247"/>
      <c r="D6" s="247"/>
    </row>
    <row r="7" spans="1:4" ht="18.75">
      <c r="A7" s="68"/>
      <c r="B7" s="247" t="s">
        <v>199</v>
      </c>
      <c r="C7" s="247"/>
      <c r="D7" s="247"/>
    </row>
    <row r="8" spans="1:4" ht="18.75">
      <c r="A8" s="68"/>
      <c r="B8" s="247" t="s">
        <v>200</v>
      </c>
      <c r="C8" s="247"/>
      <c r="D8" s="247"/>
    </row>
    <row r="9" spans="1:4" ht="18.75">
      <c r="A9" s="68"/>
      <c r="B9" s="175"/>
      <c r="C9" s="175"/>
      <c r="D9" s="175"/>
    </row>
    <row r="10" spans="1:3" ht="18.75">
      <c r="A10" s="68"/>
      <c r="C10" s="84"/>
    </row>
    <row r="11" spans="1:3" ht="18.75">
      <c r="A11" s="68"/>
      <c r="C11" s="84"/>
    </row>
    <row r="12" spans="1:4" ht="18.75">
      <c r="A12" s="252" t="s">
        <v>5</v>
      </c>
      <c r="B12" s="252"/>
      <c r="C12" s="252"/>
      <c r="D12" s="252"/>
    </row>
    <row r="13" spans="1:2" ht="18.75">
      <c r="A13" s="85"/>
      <c r="B13" s="86"/>
    </row>
    <row r="14" spans="1:4" ht="80.25" customHeight="1">
      <c r="A14" s="253" t="s">
        <v>172</v>
      </c>
      <c r="B14" s="253"/>
      <c r="C14" s="253"/>
      <c r="D14" s="253"/>
    </row>
    <row r="15" spans="1:4" ht="18.75">
      <c r="A15" s="71"/>
      <c r="B15" s="71"/>
      <c r="C15" s="71"/>
      <c r="D15" s="71"/>
    </row>
    <row r="16" spans="1:4" ht="18.75">
      <c r="A16" s="71"/>
      <c r="B16" s="71"/>
      <c r="C16" s="71"/>
      <c r="D16" s="71"/>
    </row>
    <row r="17" spans="1:2" ht="18.75">
      <c r="A17" s="68"/>
      <c r="B17" s="36"/>
    </row>
    <row r="18" spans="1:4" ht="18.75">
      <c r="A18" s="262" t="s">
        <v>0</v>
      </c>
      <c r="B18" s="262"/>
      <c r="C18" s="262"/>
      <c r="D18" s="262"/>
    </row>
    <row r="19" spans="1:5" ht="18.75">
      <c r="A19" s="263" t="s">
        <v>93</v>
      </c>
      <c r="B19" s="265" t="s">
        <v>3</v>
      </c>
      <c r="C19" s="267" t="s">
        <v>79</v>
      </c>
      <c r="D19" s="268"/>
      <c r="E19" s="90"/>
    </row>
    <row r="20" spans="1:5" ht="75">
      <c r="A20" s="264"/>
      <c r="B20" s="266"/>
      <c r="C20" s="72" t="s">
        <v>80</v>
      </c>
      <c r="D20" s="132" t="s">
        <v>334</v>
      </c>
      <c r="E20" s="90"/>
    </row>
    <row r="21" spans="1:5" ht="18.75">
      <c r="A21" s="182">
        <v>1</v>
      </c>
      <c r="B21" s="72">
        <v>2</v>
      </c>
      <c r="C21" s="72">
        <v>3</v>
      </c>
      <c r="D21" s="99">
        <v>4</v>
      </c>
      <c r="E21" s="90"/>
    </row>
    <row r="22" spans="1:5" ht="18.75">
      <c r="A22" s="135"/>
      <c r="B22" s="135"/>
      <c r="C22" s="135"/>
      <c r="D22" s="135"/>
      <c r="E22" s="90"/>
    </row>
    <row r="23" spans="1:4" ht="18.75">
      <c r="A23" s="90" t="s">
        <v>23</v>
      </c>
      <c r="B23" s="92">
        <f>C23+D23</f>
        <v>2369.86787</v>
      </c>
      <c r="C23" s="91">
        <v>2326.16</v>
      </c>
      <c r="D23" s="91">
        <v>43.70787</v>
      </c>
    </row>
    <row r="24" spans="1:4" ht="18.75">
      <c r="A24" s="90" t="s">
        <v>1</v>
      </c>
      <c r="B24" s="92">
        <f aca="true" t="shared" si="0" ref="B24:B39">C24+D24</f>
        <v>286.02103</v>
      </c>
      <c r="C24" s="88">
        <v>283.16082</v>
      </c>
      <c r="D24" s="88">
        <v>2.86021</v>
      </c>
    </row>
    <row r="25" spans="1:4" ht="18.75">
      <c r="A25" s="90" t="s">
        <v>2</v>
      </c>
      <c r="B25" s="92">
        <f t="shared" si="0"/>
        <v>21245.01054</v>
      </c>
      <c r="C25" s="88">
        <v>20821.19411</v>
      </c>
      <c r="D25" s="88">
        <v>423.81643</v>
      </c>
    </row>
    <row r="26" spans="1:4" ht="18.75">
      <c r="A26" s="1" t="s">
        <v>13</v>
      </c>
      <c r="B26" s="92">
        <f t="shared" si="0"/>
        <v>114.98802</v>
      </c>
      <c r="C26" s="88">
        <v>113.83814</v>
      </c>
      <c r="D26" s="88">
        <v>1.14988</v>
      </c>
    </row>
    <row r="27" spans="1:4" ht="18.75">
      <c r="A27" s="1" t="s">
        <v>7</v>
      </c>
      <c r="B27" s="92">
        <f t="shared" si="0"/>
        <v>4946.15797</v>
      </c>
      <c r="C27" s="88">
        <v>4848.34606</v>
      </c>
      <c r="D27" s="88">
        <v>97.81191</v>
      </c>
    </row>
    <row r="28" spans="1:4" ht="18.75">
      <c r="A28" s="1" t="s">
        <v>14</v>
      </c>
      <c r="B28" s="92">
        <f t="shared" si="0"/>
        <v>5000.66084</v>
      </c>
      <c r="C28" s="88">
        <v>4902.8141</v>
      </c>
      <c r="D28" s="88">
        <v>97.84674</v>
      </c>
    </row>
    <row r="29" spans="1:4" ht="18.75">
      <c r="A29" s="1" t="s">
        <v>8</v>
      </c>
      <c r="B29" s="92">
        <f t="shared" si="0"/>
        <v>114.11512</v>
      </c>
      <c r="C29" s="88">
        <v>112.46376</v>
      </c>
      <c r="D29" s="88">
        <v>1.65136</v>
      </c>
    </row>
    <row r="30" spans="1:4" ht="18.75">
      <c r="A30" s="1" t="s">
        <v>9</v>
      </c>
      <c r="B30" s="92">
        <f t="shared" si="0"/>
        <v>219.34702</v>
      </c>
      <c r="C30" s="88">
        <v>215.62295</v>
      </c>
      <c r="D30" s="88">
        <v>3.72407</v>
      </c>
    </row>
    <row r="31" spans="1:4" ht="18.75">
      <c r="A31" s="1" t="s">
        <v>20</v>
      </c>
      <c r="B31" s="92">
        <f t="shared" si="0"/>
        <v>6883.8299</v>
      </c>
      <c r="C31" s="88">
        <v>6747.14331</v>
      </c>
      <c r="D31" s="88">
        <v>136.68659</v>
      </c>
    </row>
    <row r="32" spans="1:4" ht="18.75">
      <c r="A32" s="1" t="s">
        <v>15</v>
      </c>
      <c r="B32" s="92">
        <f t="shared" si="0"/>
        <v>2469.28513</v>
      </c>
      <c r="C32" s="88">
        <v>2423.56371</v>
      </c>
      <c r="D32" s="88">
        <v>45.72142</v>
      </c>
    </row>
    <row r="33" spans="1:4" ht="18.75">
      <c r="A33" s="1" t="s">
        <v>10</v>
      </c>
      <c r="B33" s="92">
        <f t="shared" si="0"/>
        <v>4981.18409</v>
      </c>
      <c r="C33" s="88">
        <v>4883.0219</v>
      </c>
      <c r="D33" s="88">
        <v>98.16219</v>
      </c>
    </row>
    <row r="34" spans="1:4" ht="18.75">
      <c r="A34" s="1" t="s">
        <v>11</v>
      </c>
      <c r="B34" s="92">
        <f t="shared" si="0"/>
        <v>4808.86314</v>
      </c>
      <c r="C34" s="88">
        <v>4713.44458</v>
      </c>
      <c r="D34" s="88">
        <v>95.41856</v>
      </c>
    </row>
    <row r="35" spans="1:4" ht="18.75">
      <c r="A35" s="1" t="s">
        <v>16</v>
      </c>
      <c r="B35" s="92">
        <f t="shared" si="0"/>
        <v>172.09842</v>
      </c>
      <c r="C35" s="88">
        <v>169.35702</v>
      </c>
      <c r="D35" s="88">
        <v>2.7414</v>
      </c>
    </row>
    <row r="36" spans="1:4" ht="18.75">
      <c r="A36" s="1" t="s">
        <v>17</v>
      </c>
      <c r="B36" s="92">
        <f t="shared" si="0"/>
        <v>176.09814</v>
      </c>
      <c r="C36" s="88">
        <v>173.31675</v>
      </c>
      <c r="D36" s="88">
        <v>2.78139</v>
      </c>
    </row>
    <row r="37" spans="1:4" ht="18.75">
      <c r="A37" s="1" t="s">
        <v>12</v>
      </c>
      <c r="B37" s="92">
        <f t="shared" si="0"/>
        <v>4907.19103</v>
      </c>
      <c r="C37" s="88">
        <v>4810.27898</v>
      </c>
      <c r="D37" s="88">
        <v>96.91205</v>
      </c>
    </row>
    <row r="38" spans="1:4" ht="18.75">
      <c r="A38" s="1" t="s">
        <v>18</v>
      </c>
      <c r="B38" s="92">
        <f t="shared" si="0"/>
        <v>304.18245</v>
      </c>
      <c r="C38" s="88">
        <v>299.61001</v>
      </c>
      <c r="D38" s="88">
        <v>4.57244</v>
      </c>
    </row>
    <row r="39" spans="1:4" ht="18.75">
      <c r="A39" s="1" t="s">
        <v>19</v>
      </c>
      <c r="B39" s="92">
        <f t="shared" si="0"/>
        <v>35.76416</v>
      </c>
      <c r="C39" s="88">
        <v>35.40652</v>
      </c>
      <c r="D39" s="88">
        <v>0.35764</v>
      </c>
    </row>
    <row r="40" spans="1:5" ht="18.75">
      <c r="A40" s="90" t="s">
        <v>3</v>
      </c>
      <c r="B40" s="91">
        <f>SUM(B23:B39)</f>
        <v>59034.66487</v>
      </c>
      <c r="C40" s="91">
        <f>SUM(C23:C39)</f>
        <v>57878.74272</v>
      </c>
      <c r="D40" s="91" t="s">
        <v>201</v>
      </c>
      <c r="E40" s="2"/>
    </row>
    <row r="41" ht="18.75">
      <c r="B41" s="2"/>
    </row>
  </sheetData>
  <sheetProtection/>
  <mergeCells count="14">
    <mergeCell ref="A12:D12"/>
    <mergeCell ref="B7:D7"/>
    <mergeCell ref="B8:D8"/>
    <mergeCell ref="A14:D14"/>
    <mergeCell ref="A18:D18"/>
    <mergeCell ref="A19:A20"/>
    <mergeCell ref="B19:B20"/>
    <mergeCell ref="C19:D19"/>
    <mergeCell ref="B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E10" sqref="E10:G10"/>
    </sheetView>
  </sheetViews>
  <sheetFormatPr defaultColWidth="9.00390625" defaultRowHeight="12.75"/>
  <cols>
    <col min="1" max="1" width="26.625" style="1" customWidth="1"/>
    <col min="2" max="2" width="18.00390625" style="84" customWidth="1"/>
    <col min="3" max="3" width="17.625" style="1" customWidth="1"/>
    <col min="4" max="4" width="17.375" style="2" customWidth="1"/>
    <col min="5" max="6" width="17.875" style="1" customWidth="1"/>
    <col min="7" max="7" width="16.25390625" style="1" customWidth="1"/>
    <col min="8" max="16384" width="9.125" style="1" customWidth="1"/>
  </cols>
  <sheetData>
    <row r="1" spans="1:7" ht="21.75" customHeight="1">
      <c r="A1" s="68"/>
      <c r="C1" s="68"/>
      <c r="D1" s="36"/>
      <c r="E1" s="36"/>
      <c r="F1" s="36"/>
      <c r="G1" s="36" t="s">
        <v>99</v>
      </c>
    </row>
    <row r="2" spans="1:7" ht="21.75" customHeight="1">
      <c r="A2" s="68"/>
      <c r="C2" s="68"/>
      <c r="D2" s="36"/>
      <c r="E2" s="221"/>
      <c r="F2" s="221"/>
      <c r="G2" s="221" t="s">
        <v>101</v>
      </c>
    </row>
    <row r="3" spans="1:7" ht="21" customHeight="1">
      <c r="A3" s="68"/>
      <c r="C3" s="68"/>
      <c r="D3" s="36"/>
      <c r="G3" s="94"/>
    </row>
    <row r="4" spans="1:3" ht="21.75" customHeight="1">
      <c r="A4" s="68"/>
      <c r="C4" s="84"/>
    </row>
    <row r="5" spans="1:7" ht="18.75">
      <c r="A5" s="252" t="s">
        <v>5</v>
      </c>
      <c r="B5" s="252"/>
      <c r="C5" s="252"/>
      <c r="D5" s="252"/>
      <c r="E5" s="252"/>
      <c r="F5" s="252"/>
      <c r="G5" s="252"/>
    </row>
    <row r="6" spans="1:2" ht="3.75" customHeight="1">
      <c r="A6" s="85"/>
      <c r="B6" s="86"/>
    </row>
    <row r="7" spans="1:7" ht="60.75" customHeight="1">
      <c r="A7" s="253" t="s">
        <v>100</v>
      </c>
      <c r="B7" s="253"/>
      <c r="C7" s="253"/>
      <c r="D7" s="253"/>
      <c r="E7" s="253"/>
      <c r="F7" s="253"/>
      <c r="G7" s="253"/>
    </row>
    <row r="8" spans="1:2" ht="23.25" customHeight="1">
      <c r="A8" s="68"/>
      <c r="B8" s="36"/>
    </row>
    <row r="9" spans="2:7" ht="22.5" customHeight="1">
      <c r="B9" s="93"/>
      <c r="C9" s="93"/>
      <c r="D9" s="93"/>
      <c r="G9" s="87" t="s">
        <v>0</v>
      </c>
    </row>
    <row r="10" spans="1:8" ht="42.75" customHeight="1">
      <c r="A10" s="263" t="s">
        <v>78</v>
      </c>
      <c r="B10" s="265" t="s">
        <v>3</v>
      </c>
      <c r="C10" s="271" t="s">
        <v>79</v>
      </c>
      <c r="D10" s="263"/>
      <c r="E10" s="267" t="s">
        <v>176</v>
      </c>
      <c r="F10" s="268"/>
      <c r="G10" s="268"/>
      <c r="H10" s="90"/>
    </row>
    <row r="11" spans="1:8" ht="42.75" customHeight="1">
      <c r="A11" s="269"/>
      <c r="B11" s="270"/>
      <c r="C11" s="272"/>
      <c r="D11" s="264"/>
      <c r="E11" s="265" t="s">
        <v>151</v>
      </c>
      <c r="F11" s="267" t="s">
        <v>150</v>
      </c>
      <c r="G11" s="268"/>
      <c r="H11" s="90"/>
    </row>
    <row r="12" spans="1:8" ht="103.5" customHeight="1">
      <c r="A12" s="264"/>
      <c r="B12" s="266"/>
      <c r="C12" s="72" t="s">
        <v>80</v>
      </c>
      <c r="D12" s="72" t="s">
        <v>94</v>
      </c>
      <c r="E12" s="266"/>
      <c r="F12" s="72" t="s">
        <v>80</v>
      </c>
      <c r="G12" s="132" t="s">
        <v>94</v>
      </c>
      <c r="H12" s="90"/>
    </row>
    <row r="13" spans="1:8" ht="9" customHeight="1">
      <c r="A13" s="135"/>
      <c r="B13" s="135"/>
      <c r="C13" s="135"/>
      <c r="D13" s="135"/>
      <c r="E13" s="135"/>
      <c r="F13" s="135"/>
      <c r="G13" s="135"/>
      <c r="H13" s="90"/>
    </row>
    <row r="14" spans="1:4" ht="20.25" customHeight="1">
      <c r="A14" s="1" t="s">
        <v>15</v>
      </c>
      <c r="B14" s="89">
        <f>C14+D14</f>
        <v>18180.10204</v>
      </c>
      <c r="C14" s="88">
        <v>17816.5</v>
      </c>
      <c r="D14" s="88">
        <v>363.60204</v>
      </c>
    </row>
    <row r="15" spans="1:7" ht="19.5" customHeight="1">
      <c r="A15" s="1" t="s">
        <v>11</v>
      </c>
      <c r="B15" s="89">
        <f>C15+D15</f>
        <v>21513.67347</v>
      </c>
      <c r="C15" s="88">
        <v>21083.4</v>
      </c>
      <c r="D15" s="88">
        <v>430.27347</v>
      </c>
      <c r="E15" s="89">
        <f>F15+G15</f>
        <v>21513.67347</v>
      </c>
      <c r="F15" s="88">
        <v>21083.4</v>
      </c>
      <c r="G15" s="88">
        <v>430.27347</v>
      </c>
    </row>
    <row r="16" spans="1:7" ht="24.75" customHeight="1">
      <c r="A16" s="90" t="s">
        <v>3</v>
      </c>
      <c r="B16" s="91">
        <f aca="true" t="shared" si="0" ref="B16:G16">SUM(B14:B15)</f>
        <v>39693.77551</v>
      </c>
      <c r="C16" s="91">
        <f t="shared" si="0"/>
        <v>38899.9</v>
      </c>
      <c r="D16" s="91">
        <f t="shared" si="0"/>
        <v>793.87551</v>
      </c>
      <c r="E16" s="91">
        <f t="shared" si="0"/>
        <v>21513.67347</v>
      </c>
      <c r="F16" s="91">
        <f t="shared" si="0"/>
        <v>21083.4</v>
      </c>
      <c r="G16" s="91">
        <f t="shared" si="0"/>
        <v>430.27347</v>
      </c>
    </row>
    <row r="17" ht="18.75">
      <c r="B17" s="2"/>
    </row>
  </sheetData>
  <sheetProtection/>
  <mergeCells count="8">
    <mergeCell ref="A5:G5"/>
    <mergeCell ref="A7:G7"/>
    <mergeCell ref="A10:A12"/>
    <mergeCell ref="B10:B12"/>
    <mergeCell ref="C10:D11"/>
    <mergeCell ref="E10:G10"/>
    <mergeCell ref="E11:E12"/>
    <mergeCell ref="F11:G11"/>
  </mergeCells>
  <printOptions/>
  <pageMargins left="0.7874015748031497" right="0.7874015748031497" top="0.984251968503937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90" zoomScaleSheetLayoutView="90" zoomScalePageLayoutView="0" workbookViewId="0" topLeftCell="A1">
      <selection activeCell="A15" sqref="A15"/>
    </sheetView>
  </sheetViews>
  <sheetFormatPr defaultColWidth="9.00390625" defaultRowHeight="12.75"/>
  <cols>
    <col min="1" max="1" width="28.00390625" style="3" customWidth="1"/>
    <col min="2" max="2" width="17.875" style="3" customWidth="1"/>
    <col min="3" max="3" width="20.125" style="3" customWidth="1"/>
    <col min="4" max="4" width="21.625" style="3" customWidth="1"/>
    <col min="5" max="5" width="13.625" style="1" customWidth="1"/>
    <col min="6" max="6" width="9.00390625" style="2" customWidth="1"/>
    <col min="7" max="7" width="9.12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1:4" s="3" customFormat="1" ht="18.75">
      <c r="A1" s="68"/>
      <c r="B1" s="36"/>
      <c r="C1" s="36"/>
      <c r="D1" s="36" t="s">
        <v>295</v>
      </c>
    </row>
    <row r="2" spans="1:4" s="3" customFormat="1" ht="18.75">
      <c r="A2" s="68"/>
      <c r="B2" s="221"/>
      <c r="C2" s="221"/>
      <c r="D2" s="221" t="s">
        <v>101</v>
      </c>
    </row>
    <row r="3" spans="1:4" s="3" customFormat="1" ht="18.75">
      <c r="A3" s="68"/>
      <c r="B3" s="247"/>
      <c r="C3" s="254"/>
      <c r="D3" s="254"/>
    </row>
    <row r="4" spans="1:4" s="3" customFormat="1" ht="18.75">
      <c r="A4" s="68"/>
      <c r="B4" s="247"/>
      <c r="C4" s="254"/>
      <c r="D4" s="254"/>
    </row>
    <row r="5" spans="1:4" s="3" customFormat="1" ht="18.75">
      <c r="A5" s="68"/>
      <c r="B5" s="247"/>
      <c r="C5" s="254"/>
      <c r="D5" s="254"/>
    </row>
    <row r="6" spans="1:4" s="3" customFormat="1" ht="18.75">
      <c r="A6" s="68"/>
      <c r="B6" s="247"/>
      <c r="C6" s="254"/>
      <c r="D6" s="254"/>
    </row>
    <row r="7" spans="1:4" s="3" customFormat="1" ht="18.75">
      <c r="A7" s="68"/>
      <c r="B7" s="247"/>
      <c r="C7" s="254"/>
      <c r="D7" s="254"/>
    </row>
    <row r="8" spans="1:4" s="3" customFormat="1" ht="18.75">
      <c r="A8" s="68"/>
      <c r="B8" s="247"/>
      <c r="C8" s="254"/>
      <c r="D8" s="254"/>
    </row>
    <row r="9" spans="1:4" s="3" customFormat="1" ht="18.75">
      <c r="A9" s="68"/>
      <c r="B9" s="68"/>
      <c r="C9" s="68"/>
      <c r="D9" s="68"/>
    </row>
    <row r="10" spans="1:6" s="3" customFormat="1" ht="18.75">
      <c r="A10" s="68"/>
      <c r="B10" s="68"/>
      <c r="C10" s="68"/>
      <c r="D10" s="68"/>
      <c r="F10" s="4"/>
    </row>
    <row r="11" spans="1:6" s="3" customFormat="1" ht="18.75">
      <c r="A11" s="68"/>
      <c r="B11" s="68"/>
      <c r="C11" s="68"/>
      <c r="D11" s="68"/>
      <c r="F11" s="4"/>
    </row>
    <row r="12" spans="1:9" s="3" customFormat="1" ht="18.75">
      <c r="A12" s="248" t="s">
        <v>5</v>
      </c>
      <c r="B12" s="248"/>
      <c r="C12" s="248"/>
      <c r="D12" s="248"/>
      <c r="F12" s="4"/>
      <c r="H12" s="21"/>
      <c r="I12" s="21"/>
    </row>
    <row r="13" spans="1:6" s="3" customFormat="1" ht="9" customHeight="1">
      <c r="A13" s="140"/>
      <c r="B13" s="140"/>
      <c r="C13" s="140"/>
      <c r="D13" s="140"/>
      <c r="F13" s="4"/>
    </row>
    <row r="14" spans="1:6" s="3" customFormat="1" ht="52.5" customHeight="1">
      <c r="A14" s="249" t="s">
        <v>160</v>
      </c>
      <c r="B14" s="249"/>
      <c r="C14" s="249"/>
      <c r="D14" s="249"/>
      <c r="F14" s="4"/>
    </row>
    <row r="15" s="3" customFormat="1" ht="18.75">
      <c r="F15" s="4"/>
    </row>
    <row r="16" spans="1:6" s="3" customFormat="1" ht="4.5" customHeight="1">
      <c r="A16" s="8"/>
      <c r="B16" s="8"/>
      <c r="C16" s="8"/>
      <c r="D16" s="8"/>
      <c r="F16" s="4"/>
    </row>
    <row r="17" spans="1:6" s="3" customFormat="1" ht="18.75">
      <c r="A17" s="22"/>
      <c r="B17" s="22"/>
      <c r="C17" s="22"/>
      <c r="D17" s="22"/>
      <c r="F17" s="4"/>
    </row>
    <row r="18" spans="1:4" s="141" customFormat="1" ht="18.75">
      <c r="A18" s="142"/>
      <c r="B18" s="23"/>
      <c r="C18" s="273" t="s">
        <v>0</v>
      </c>
      <c r="D18" s="273"/>
    </row>
    <row r="19" spans="1:6" s="3" customFormat="1" ht="34.5" customHeight="1">
      <c r="A19" s="274" t="s">
        <v>26</v>
      </c>
      <c r="B19" s="276" t="s">
        <v>3</v>
      </c>
      <c r="C19" s="276" t="s">
        <v>79</v>
      </c>
      <c r="D19" s="277"/>
      <c r="E19" s="143"/>
      <c r="F19" s="4"/>
    </row>
    <row r="20" spans="1:6" s="3" customFormat="1" ht="78" customHeight="1">
      <c r="A20" s="275"/>
      <c r="B20" s="276"/>
      <c r="C20" s="144" t="s">
        <v>153</v>
      </c>
      <c r="D20" s="145" t="s">
        <v>154</v>
      </c>
      <c r="E20" s="143"/>
      <c r="F20" s="4"/>
    </row>
    <row r="21" spans="1:7" s="3" customFormat="1" ht="3.75" customHeight="1">
      <c r="A21" s="26"/>
      <c r="B21" s="26"/>
      <c r="C21" s="26"/>
      <c r="D21" s="26"/>
      <c r="E21" s="28"/>
      <c r="F21" s="4"/>
      <c r="G21" s="4"/>
    </row>
    <row r="22" spans="1:6" s="3" customFormat="1" ht="19.5" customHeight="1">
      <c r="A22" s="1" t="s">
        <v>10</v>
      </c>
      <c r="B22" s="29">
        <f>C22+D22</f>
        <v>118505.714</v>
      </c>
      <c r="C22" s="29">
        <v>116135.6</v>
      </c>
      <c r="D22" s="29">
        <v>2370.114</v>
      </c>
      <c r="F22" s="4"/>
    </row>
    <row r="23" spans="1:7" s="3" customFormat="1" ht="27" customHeight="1">
      <c r="A23" s="6" t="s">
        <v>3</v>
      </c>
      <c r="B23" s="146">
        <f>SUM(B22)</f>
        <v>118505.714</v>
      </c>
      <c r="C23" s="146">
        <f>SUM(C22)</f>
        <v>116135.6</v>
      </c>
      <c r="D23" s="146">
        <f>SUM(D22)</f>
        <v>2370.114</v>
      </c>
      <c r="E23" s="31"/>
      <c r="F23" s="4"/>
      <c r="G23" s="4"/>
    </row>
    <row r="24" spans="1:7" s="3" customFormat="1" ht="24.75" customHeight="1">
      <c r="A24" s="6"/>
      <c r="B24" s="6"/>
      <c r="C24" s="6"/>
      <c r="D24" s="6"/>
      <c r="E24" s="31"/>
      <c r="F24" s="4"/>
      <c r="G24" s="4"/>
    </row>
    <row r="25" s="3" customFormat="1" ht="19.5" customHeight="1">
      <c r="F25" s="4"/>
    </row>
    <row r="26" spans="1:6" s="3" customFormat="1" ht="19.5" customHeight="1">
      <c r="A26" s="247"/>
      <c r="B26" s="247"/>
      <c r="C26" s="247"/>
      <c r="D26" s="247"/>
      <c r="F26" s="4"/>
    </row>
    <row r="27" s="3" customFormat="1" ht="18.75">
      <c r="F27" s="4"/>
    </row>
    <row r="28" spans="1:4" ht="18.75">
      <c r="A28" s="251"/>
      <c r="B28" s="251"/>
      <c r="C28" s="251"/>
      <c r="D28" s="251"/>
    </row>
  </sheetData>
  <sheetProtection/>
  <mergeCells count="14">
    <mergeCell ref="A26:D26"/>
    <mergeCell ref="A28:D28"/>
    <mergeCell ref="A12:D12"/>
    <mergeCell ref="A14:D14"/>
    <mergeCell ref="C18:D18"/>
    <mergeCell ref="A19:A20"/>
    <mergeCell ref="B19:B20"/>
    <mergeCell ref="C19:D19"/>
    <mergeCell ref="B7:D7"/>
    <mergeCell ref="B8:D8"/>
    <mergeCell ref="B3:D3"/>
    <mergeCell ref="B4:D4"/>
    <mergeCell ref="B5:D5"/>
    <mergeCell ref="B6:D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2022-08-04T06:20:05Z</cp:lastPrinted>
  <dcterms:created xsi:type="dcterms:W3CDTF">2008-08-27T11:02:35Z</dcterms:created>
  <dcterms:modified xsi:type="dcterms:W3CDTF">2022-08-04T06:20:08Z</dcterms:modified>
  <cp:category/>
  <cp:version/>
  <cp:contentType/>
  <cp:contentStatus/>
</cp:coreProperties>
</file>