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<sst xmlns="http://schemas.openxmlformats.org/spreadsheetml/2006/main" count="190" uniqueCount="116">
  <si>
    <t>ПРИЛОЖЕНИЕ №2</t>
  </si>
  <si>
    <t xml:space="preserve">к постановлению  Марийской сельской администрации "Об утверждении отчета  об исполнении бюджета Марийского сельского поселения Мари-Турекского муниципального района Республики Марий Эл за 1 квартал 2023 года"  </t>
  </si>
  <si>
    <t>С В Е Д Е Н И Я</t>
  </si>
  <si>
    <t>об исполнении бюджета по расходам  Марийского  сельского  поселения Мари-Турекского муниципального района Республики Марий Эл</t>
  </si>
  <si>
    <t>за 1 квартал  2023 год</t>
  </si>
  <si>
    <t>Наименование статей бюджета</t>
  </si>
  <si>
    <t>Консолидированный</t>
  </si>
  <si>
    <t>районный</t>
  </si>
  <si>
    <t>поселения</t>
  </si>
  <si>
    <t>РзПр</t>
  </si>
  <si>
    <t>уточн. план на год</t>
  </si>
  <si>
    <t>исполнение</t>
  </si>
  <si>
    <t>% исполн.к год.</t>
  </si>
  <si>
    <t>Уточн. план на год</t>
  </si>
  <si>
    <t>Исполнение</t>
  </si>
  <si>
    <t>2</t>
  </si>
  <si>
    <t xml:space="preserve"> Общегосударственные вопросы</t>
  </si>
  <si>
    <t>0100</t>
  </si>
  <si>
    <t>Функционирование  местных 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</si>
  <si>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</si>
  <si>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</si>
  <si>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</si>
  <si>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</si>
  <si>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</si>
  <si>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</si>
  <si>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</si>
  <si>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</si>
  <si>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</si>
  <si>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</si>
  <si>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</si>
  <si>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природ.и техногенного харак.,пожарная безопасность</t>
  </si>
  <si>
    <t>0310</t>
  </si>
  <si>
    <t>Национальная экономика</t>
  </si>
  <si>
    <t>0400</t>
  </si>
  <si>
    <t>Дорожное хозяйство</t>
  </si>
  <si>
    <t>0409</t>
  </si>
  <si>
    <t>Другие вопросы в области национальной экономики</t>
  </si>
  <si>
    <t>0412</t>
  </si>
  <si>
    <t xml:space="preserve"> Жилищно-коммунальное хоз-во</t>
  </si>
  <si>
    <t>0500</t>
  </si>
  <si>
    <t>Жилищное хозяйство</t>
  </si>
  <si>
    <t>0501</t>
  </si>
  <si>
    <t>Благоустройство</t>
  </si>
  <si>
    <t>0503</t>
  </si>
  <si>
    <t>Социальная политика</t>
  </si>
  <si>
    <t>1000</t>
  </si>
  <si>
    <t>Пенсионное обеспечение</t>
  </si>
  <si>
    <t>1001</t>
  </si>
  <si>
    <t>Всего расходов</t>
  </si>
  <si>
    <t>Приложение №2</t>
  </si>
  <si>
    <t xml:space="preserve">к Постановлению администрации </t>
  </si>
  <si>
    <t>МО"Марийское сельское поселение"</t>
  </si>
  <si>
    <t>" Об утверждении отчета об исполнении бюджета</t>
  </si>
  <si>
    <t>МО"Марийское сельское поселение" за 1 квартал  2014 год"</t>
  </si>
  <si>
    <t>№         от      мая  2014 года</t>
  </si>
  <si>
    <t>об исполнении бюджета по расходам МО "Марийское сельское поселение"</t>
  </si>
  <si>
    <t>за 1 квартал  2014 год</t>
  </si>
  <si>
    <t xml:space="preserve"> разд. подр.</t>
  </si>
  <si>
    <t>Собственные доходы</t>
  </si>
  <si>
    <t>Финансовая помощь</t>
  </si>
  <si>
    <t>Субвенции на исполнение полномочий поселений</t>
  </si>
  <si>
    <t>Всего доходов</t>
  </si>
  <si>
    <t>000</t>
  </si>
  <si>
    <t xml:space="preserve">              из них: администрация района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</si>
  <si>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</si>
  <si>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</si>
  <si>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</si>
  <si>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</si>
  <si>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>Обеспечение пороведения выборов и референдумов</t>
  </si>
  <si>
    <t>0107</t>
  </si>
  <si>
    <t xml:space="preserve">                         из них: прочие полномочия</t>
  </si>
  <si>
    <t>0114</t>
  </si>
  <si>
    <t xml:space="preserve">                         содержание ЕДДС</t>
  </si>
  <si>
    <t xml:space="preserve">                        Совет  Ветеранов</t>
  </si>
  <si>
    <t xml:space="preserve">                        прочие расходы </t>
  </si>
  <si>
    <t xml:space="preserve">   </t>
  </si>
  <si>
    <t xml:space="preserve">                                 Загс</t>
  </si>
  <si>
    <t xml:space="preserve">          из них: расх.по фонду занятости</t>
  </si>
  <si>
    <t xml:space="preserve">                      предпринимательство</t>
  </si>
  <si>
    <t xml:space="preserve">                      межевание земель</t>
  </si>
  <si>
    <t xml:space="preserve">                      расчет за асфальтирование</t>
  </si>
  <si>
    <t xml:space="preserve">укция </t>
  </si>
  <si>
    <t xml:space="preserve">Защита населения и территории от чрезвычайных ситуаций техногенного характера, гражданская оборона </t>
  </si>
  <si>
    <t>0309</t>
  </si>
  <si>
    <t>Обеспечение пожарной безопасности</t>
  </si>
  <si>
    <t xml:space="preserve">                     из них: капремонт ж/ф</t>
  </si>
  <si>
    <t xml:space="preserve">                     жилфонд</t>
  </si>
  <si>
    <t xml:space="preserve">                     строительство дома ЦРБ</t>
  </si>
  <si>
    <t xml:space="preserve">                     газификация</t>
  </si>
  <si>
    <t>Коммунальное хозяйство</t>
  </si>
  <si>
    <t>0502</t>
  </si>
  <si>
    <t xml:space="preserve">                     из них: возмещ.по теплу</t>
  </si>
  <si>
    <t xml:space="preserve">                        проект.смет.док.по газснабж.</t>
  </si>
  <si>
    <t xml:space="preserve">                     возмещ.разн.по воде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</si>
  <si>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</si>
  <si>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</si>
  <si>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из них: райметодкабинет</t>
  </si>
  <si>
    <t>0709</t>
  </si>
  <si>
    <t xml:space="preserve">                     централиз.бухг.</t>
  </si>
  <si>
    <t xml:space="preserve">                     из них:  ДК</t>
  </si>
  <si>
    <t>0801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</si>
  <si>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</si>
  <si>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</si>
  <si>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</si>
  <si>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книжный фонд /субсидии/</t>
  </si>
  <si>
    <t>Культура и кинематография</t>
  </si>
  <si>
    <t>0800</t>
  </si>
  <si>
    <t xml:space="preserve">Культура </t>
  </si>
  <si>
    <t xml:space="preserve">               субв.по передаваемым полномоч.</t>
  </si>
  <si>
    <t>1104</t>
  </si>
  <si>
    <t>Дефицит /превышение расходов над доходами/</t>
  </si>
  <si>
    <t>Получение бюджетных кредитов</t>
  </si>
  <si>
    <t xml:space="preserve">Получение кредитов банка </t>
  </si>
  <si>
    <t>Погашение централиз.кредитов по с/хтоваропр.</t>
  </si>
  <si>
    <t xml:space="preserve">                       Итого муницип.долгов</t>
  </si>
  <si>
    <t>от 20 апреля 2023 г. № 22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</si>
</sst>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50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sz val="10"/>
      <name val="CG Times"/>
      <family val="1"/>
    </font>
    <font>
      <b/>
      <sz val="12"/>
      <name val="Times New Roman Cyr"/>
      <family val="0"/>
    </font>
    <font>
      <sz val="12"/>
      <name val="Arial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1"/>
    </font>
    <font>
      <sz val="14"/>
      <name val="Arial Cyr"/>
      <family val="0"/>
    </font>
    <font>
      <b/>
      <sz val="10"/>
      <name val="Arial Cyr"/>
      <family val="0"/>
    </font>
    <font>
      <sz val="14"/>
      <name val="Times New Roman Cyr"/>
      <family val="1"/>
    </font>
    <font>
      <b/>
      <sz val="10"/>
      <name val="CG Times"/>
      <family val="1"/>
    </font>
    <font>
      <sz val="10"/>
      <name val="Times New Roman Cyr"/>
      <family val="0"/>
    </font>
    <font>
      <b/>
      <sz val="14"/>
      <name val="Arial Cyr"/>
      <family val="0"/>
    </font>
    <font>
      <b/>
      <sz val="14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2" fillId="0" borderId="10" xfId="52" applyBorder="1">
      <alignment/>
      <protection/>
    </xf>
    <xf numFmtId="0" fontId="2" fillId="0" borderId="0" xfId="52">
      <alignment/>
      <protection/>
    </xf>
    <xf numFmtId="49" fontId="5" fillId="0" borderId="11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vertical="center" wrapText="1"/>
      <protection/>
    </xf>
    <xf numFmtId="0" fontId="5" fillId="0" borderId="11" xfId="52" applyFont="1" applyBorder="1" applyAlignment="1">
      <alignment vertical="center" wrapText="1"/>
      <protection/>
    </xf>
    <xf numFmtId="0" fontId="5" fillId="0" borderId="13" xfId="52" applyFont="1" applyBorder="1" applyAlignment="1">
      <alignment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49" fontId="5" fillId="0" borderId="14" xfId="52" applyNumberFormat="1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/>
      <protection/>
    </xf>
    <xf numFmtId="49" fontId="2" fillId="0" borderId="15" xfId="52" applyNumberFormat="1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9" fontId="2" fillId="0" borderId="16" xfId="56" applyFont="1" applyFill="1" applyBorder="1" applyAlignment="1" applyProtection="1">
      <alignment horizontal="center" vertical="center" wrapText="1"/>
      <protection/>
    </xf>
    <xf numFmtId="164" fontId="2" fillId="0" borderId="14" xfId="52" applyNumberFormat="1" applyFont="1" applyBorder="1" applyAlignment="1">
      <alignment horizontal="center" vertical="center" wrapText="1"/>
      <protection/>
    </xf>
    <xf numFmtId="164" fontId="3" fillId="33" borderId="14" xfId="56" applyNumberFormat="1" applyFont="1" applyFill="1" applyBorder="1" applyAlignment="1" applyProtection="1">
      <alignment horizontal="center" vertical="center" wrapText="1"/>
      <protection/>
    </xf>
    <xf numFmtId="0" fontId="3" fillId="34" borderId="14" xfId="52" applyFont="1" applyFill="1" applyBorder="1" applyAlignment="1">
      <alignment wrapText="1"/>
      <protection/>
    </xf>
    <xf numFmtId="49" fontId="3" fillId="34" borderId="12" xfId="52" applyNumberFormat="1" applyFont="1" applyFill="1" applyBorder="1" applyAlignment="1">
      <alignment horizontal="center" wrapText="1"/>
      <protection/>
    </xf>
    <xf numFmtId="1" fontId="3" fillId="34" borderId="14" xfId="52" applyNumberFormat="1" applyFont="1" applyFill="1" applyBorder="1">
      <alignment/>
      <protection/>
    </xf>
    <xf numFmtId="164" fontId="3" fillId="34" borderId="14" xfId="56" applyNumberFormat="1" applyFont="1" applyFill="1" applyBorder="1" applyAlignment="1" applyProtection="1">
      <alignment/>
      <protection/>
    </xf>
    <xf numFmtId="165" fontId="3" fillId="34" borderId="14" xfId="52" applyNumberFormat="1" applyFont="1" applyFill="1" applyBorder="1">
      <alignment/>
      <protection/>
    </xf>
    <xf numFmtId="1" fontId="3" fillId="35" borderId="14" xfId="52" applyNumberFormat="1" applyFont="1" applyFill="1" applyBorder="1">
      <alignment/>
      <protection/>
    </xf>
    <xf numFmtId="164" fontId="3" fillId="33" borderId="14" xfId="56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/>
    </xf>
    <xf numFmtId="0" fontId="2" fillId="0" borderId="14" xfId="52" applyFont="1" applyBorder="1" applyAlignment="1">
      <alignment wrapText="1"/>
      <protection/>
    </xf>
    <xf numFmtId="49" fontId="2" fillId="0" borderId="12" xfId="52" applyNumberFormat="1" applyFont="1" applyBorder="1" applyAlignment="1">
      <alignment horizontal="center" wrapText="1"/>
      <protection/>
    </xf>
    <xf numFmtId="1" fontId="2" fillId="0" borderId="14" xfId="52" applyNumberFormat="1" applyFont="1" applyBorder="1">
      <alignment/>
      <protection/>
    </xf>
    <xf numFmtId="164" fontId="2" fillId="0" borderId="14" xfId="56" applyNumberFormat="1" applyFont="1" applyFill="1" applyBorder="1" applyAlignment="1" applyProtection="1">
      <alignment/>
      <protection/>
    </xf>
    <xf numFmtId="165" fontId="2" fillId="0" borderId="14" xfId="52" applyNumberFormat="1" applyFont="1" applyFill="1" applyBorder="1">
      <alignment/>
      <protection/>
    </xf>
    <xf numFmtId="165" fontId="2" fillId="0" borderId="14" xfId="52" applyNumberFormat="1" applyFont="1" applyBorder="1">
      <alignment/>
      <protection/>
    </xf>
    <xf numFmtId="1" fontId="5" fillId="0" borderId="14" xfId="52" applyNumberFormat="1" applyFont="1" applyBorder="1">
      <alignment/>
      <protection/>
    </xf>
    <xf numFmtId="164" fontId="5" fillId="33" borderId="14" xfId="56" applyNumberFormat="1" applyFont="1" applyFill="1" applyBorder="1" applyAlignment="1" applyProtection="1">
      <alignment horizontal="right" vertical="center" wrapText="1"/>
      <protection/>
    </xf>
    <xf numFmtId="1" fontId="2" fillId="0" borderId="14" xfId="52" applyNumberFormat="1" applyFont="1" applyBorder="1">
      <alignment/>
      <protection/>
    </xf>
    <xf numFmtId="1" fontId="2" fillId="0" borderId="14" xfId="56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5" fillId="34" borderId="14" xfId="52" applyFont="1" applyFill="1" applyBorder="1" applyAlignment="1">
      <alignment wrapText="1"/>
      <protection/>
    </xf>
    <xf numFmtId="49" fontId="5" fillId="34" borderId="12" xfId="52" applyNumberFormat="1" applyFont="1" applyFill="1" applyBorder="1" applyAlignment="1">
      <alignment horizontal="center" wrapText="1"/>
      <protection/>
    </xf>
    <xf numFmtId="1" fontId="5" fillId="34" borderId="14" xfId="52" applyNumberFormat="1" applyFont="1" applyFill="1" applyBorder="1">
      <alignment/>
      <protection/>
    </xf>
    <xf numFmtId="164" fontId="5" fillId="34" borderId="14" xfId="56" applyNumberFormat="1" applyFont="1" applyFill="1" applyBorder="1" applyAlignment="1" applyProtection="1">
      <alignment/>
      <protection/>
    </xf>
    <xf numFmtId="165" fontId="5" fillId="34" borderId="14" xfId="52" applyNumberFormat="1" applyFont="1" applyFill="1" applyBorder="1">
      <alignment/>
      <protection/>
    </xf>
    <xf numFmtId="164" fontId="5" fillId="0" borderId="14" xfId="56" applyNumberFormat="1" applyFont="1" applyFill="1" applyBorder="1" applyAlignment="1" applyProtection="1">
      <alignment/>
      <protection/>
    </xf>
    <xf numFmtId="1" fontId="2" fillId="0" borderId="14" xfId="52" applyNumberFormat="1" applyFont="1" applyFill="1" applyBorder="1">
      <alignment/>
      <protection/>
    </xf>
    <xf numFmtId="0" fontId="5" fillId="0" borderId="14" xfId="52" applyFont="1" applyBorder="1" applyAlignment="1">
      <alignment wrapText="1"/>
      <protection/>
    </xf>
    <xf numFmtId="49" fontId="5" fillId="0" borderId="12" xfId="52" applyNumberFormat="1" applyFont="1" applyBorder="1" applyAlignment="1">
      <alignment horizontal="center" wrapText="1"/>
      <protection/>
    </xf>
    <xf numFmtId="1" fontId="5" fillId="0" borderId="14" xfId="52" applyNumberFormat="1" applyFont="1" applyFill="1" applyBorder="1">
      <alignment/>
      <protection/>
    </xf>
    <xf numFmtId="165" fontId="5" fillId="0" borderId="14" xfId="52" applyNumberFormat="1" applyFont="1" applyFill="1" applyBorder="1">
      <alignment/>
      <protection/>
    </xf>
    <xf numFmtId="1" fontId="5" fillId="35" borderId="14" xfId="52" applyNumberFormat="1" applyFont="1" applyFill="1" applyBorder="1">
      <alignment/>
      <protection/>
    </xf>
    <xf numFmtId="164" fontId="5" fillId="35" borderId="14" xfId="56" applyNumberFormat="1" applyFont="1" applyFill="1" applyBorder="1" applyAlignment="1" applyProtection="1">
      <alignment/>
      <protection/>
    </xf>
    <xf numFmtId="1" fontId="2" fillId="0" borderId="14" xfId="52" applyNumberFormat="1" applyFont="1" applyBorder="1" applyAlignment="1">
      <alignment horizontal="right"/>
      <protection/>
    </xf>
    <xf numFmtId="0" fontId="3" fillId="0" borderId="14" xfId="52" applyFont="1" applyBorder="1" applyAlignment="1">
      <alignment horizontal="left" wrapText="1"/>
      <protection/>
    </xf>
    <xf numFmtId="49" fontId="5" fillId="0" borderId="12" xfId="52" applyNumberFormat="1" applyFont="1" applyFill="1" applyBorder="1" applyAlignment="1">
      <alignment horizontal="center" vertical="center" wrapText="1"/>
      <protection/>
    </xf>
    <xf numFmtId="1" fontId="5" fillId="0" borderId="14" xfId="52" applyNumberFormat="1" applyFont="1" applyBorder="1" applyAlignment="1">
      <alignment horizontal="right" vertical="center" wrapText="1"/>
      <protection/>
    </xf>
    <xf numFmtId="164" fontId="5" fillId="0" borderId="14" xfId="56" applyNumberFormat="1" applyFont="1" applyFill="1" applyBorder="1" applyAlignment="1" applyProtection="1">
      <alignment horizontal="right" vertical="center" wrapText="1"/>
      <protection/>
    </xf>
    <xf numFmtId="165" fontId="5" fillId="0" borderId="14" xfId="52" applyNumberFormat="1" applyFont="1" applyFill="1" applyBorder="1" applyAlignment="1">
      <alignment vertical="center" wrapText="1"/>
      <protection/>
    </xf>
    <xf numFmtId="1" fontId="3" fillId="0" borderId="14" xfId="52" applyNumberFormat="1" applyFont="1" applyFill="1" applyBorder="1" applyAlignment="1">
      <alignment vertical="center" wrapText="1"/>
      <protection/>
    </xf>
    <xf numFmtId="1" fontId="3" fillId="0" borderId="14" xfId="56" applyNumberFormat="1" applyFont="1" applyFill="1" applyBorder="1" applyAlignment="1" applyProtection="1">
      <alignment vertical="center" wrapText="1"/>
      <protection/>
    </xf>
    <xf numFmtId="164" fontId="3" fillId="35" borderId="14" xfId="56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 horizontal="right" wrapText="1"/>
    </xf>
    <xf numFmtId="0" fontId="2" fillId="0" borderId="14" xfId="52" applyFont="1" applyBorder="1" applyAlignment="1">
      <alignment horizontal="left" wrapText="1"/>
      <protection/>
    </xf>
    <xf numFmtId="49" fontId="2" fillId="0" borderId="12" xfId="52" applyNumberFormat="1" applyFont="1" applyFill="1" applyBorder="1" applyAlignment="1">
      <alignment horizontal="center" vertical="center" wrapText="1"/>
      <protection/>
    </xf>
    <xf numFmtId="1" fontId="2" fillId="0" borderId="14" xfId="52" applyNumberFormat="1" applyFont="1" applyBorder="1" applyAlignment="1">
      <alignment horizontal="right" vertical="center" wrapText="1"/>
      <protection/>
    </xf>
    <xf numFmtId="164" fontId="2" fillId="0" borderId="14" xfId="56" applyNumberFormat="1" applyFont="1" applyFill="1" applyBorder="1" applyAlignment="1" applyProtection="1">
      <alignment horizontal="right" vertical="center" wrapText="1"/>
      <protection/>
    </xf>
    <xf numFmtId="165" fontId="2" fillId="0" borderId="14" xfId="52" applyNumberFormat="1" applyFont="1" applyFill="1" applyBorder="1" applyAlignment="1">
      <alignment vertical="center" wrapText="1"/>
      <protection/>
    </xf>
    <xf numFmtId="0" fontId="3" fillId="34" borderId="14" xfId="52" applyFont="1" applyFill="1" applyBorder="1" applyAlignment="1">
      <alignment horizontal="center" wrapText="1"/>
      <protection/>
    </xf>
    <xf numFmtId="1" fontId="3" fillId="33" borderId="14" xfId="52" applyNumberFormat="1" applyFont="1" applyFill="1" applyBorder="1">
      <alignment/>
      <protection/>
    </xf>
    <xf numFmtId="164" fontId="3" fillId="33" borderId="14" xfId="56" applyNumberFormat="1" applyFont="1" applyFill="1" applyBorder="1" applyAlignment="1" applyProtection="1">
      <alignment/>
      <protection/>
    </xf>
    <xf numFmtId="0" fontId="2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2" fillId="0" borderId="0" xfId="52" applyNumberFormat="1" applyFont="1">
      <alignment/>
      <protection/>
    </xf>
    <xf numFmtId="0" fontId="10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52" applyFont="1" applyAlignment="1">
      <alignment horizontal="center"/>
      <protection/>
    </xf>
    <xf numFmtId="0" fontId="5" fillId="0" borderId="14" xfId="52" applyFont="1" applyBorder="1" applyAlignment="1">
      <alignment horizontal="left" vertical="center"/>
      <protection/>
    </xf>
    <xf numFmtId="0" fontId="2" fillId="0" borderId="16" xfId="52" applyFont="1" applyBorder="1" applyAlignment="1">
      <alignment horizontal="right" vertical="center" wrapText="1"/>
      <protection/>
    </xf>
    <xf numFmtId="164" fontId="2" fillId="0" borderId="16" xfId="56" applyNumberFormat="1" applyFont="1" applyFill="1" applyBorder="1" applyAlignment="1" applyProtection="1">
      <alignment horizontal="right" vertical="center" wrapText="1"/>
      <protection/>
    </xf>
    <xf numFmtId="0" fontId="2" fillId="0" borderId="14" xfId="52" applyFont="1" applyBorder="1" applyAlignment="1">
      <alignment horizontal="right" vertical="center" wrapText="1"/>
      <protection/>
    </xf>
    <xf numFmtId="0" fontId="2" fillId="0" borderId="14" xfId="52" applyFont="1" applyFill="1" applyBorder="1" applyAlignment="1">
      <alignment horizontal="righ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8" fillId="0" borderId="16" xfId="52" applyFont="1" applyBorder="1" applyAlignment="1">
      <alignment horizontal="right" vertical="center" wrapText="1"/>
      <protection/>
    </xf>
    <xf numFmtId="164" fontId="11" fillId="0" borderId="16" xfId="56" applyNumberFormat="1" applyFont="1" applyFill="1" applyBorder="1" applyAlignment="1" applyProtection="1">
      <alignment horizontal="right" vertical="center" wrapText="1"/>
      <protection/>
    </xf>
    <xf numFmtId="164" fontId="11" fillId="0" borderId="14" xfId="56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/>
    </xf>
    <xf numFmtId="0" fontId="15" fillId="33" borderId="14" xfId="52" applyFont="1" applyFill="1" applyBorder="1" applyAlignment="1">
      <alignment horizontal="center" vertical="center"/>
      <protection/>
    </xf>
    <xf numFmtId="49" fontId="15" fillId="33" borderId="15" xfId="52" applyNumberFormat="1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right" vertical="center" wrapText="1"/>
      <protection/>
    </xf>
    <xf numFmtId="164" fontId="3" fillId="33" borderId="16" xfId="56" applyNumberFormat="1" applyFont="1" applyFill="1" applyBorder="1" applyAlignment="1" applyProtection="1">
      <alignment horizontal="right" vertical="center" wrapText="1"/>
      <protection/>
    </xf>
    <xf numFmtId="0" fontId="3" fillId="33" borderId="14" xfId="52" applyFont="1" applyFill="1" applyBorder="1" applyAlignment="1">
      <alignment horizontal="right" vertical="center" wrapText="1"/>
      <protection/>
    </xf>
    <xf numFmtId="0" fontId="3" fillId="35" borderId="14" xfId="52" applyFont="1" applyFill="1" applyBorder="1" applyAlignment="1">
      <alignment wrapText="1"/>
      <protection/>
    </xf>
    <xf numFmtId="49" fontId="3" fillId="35" borderId="12" xfId="52" applyNumberFormat="1" applyFont="1" applyFill="1" applyBorder="1" applyAlignment="1">
      <alignment horizontal="center" wrapText="1"/>
      <protection/>
    </xf>
    <xf numFmtId="164" fontId="3" fillId="35" borderId="14" xfId="56" applyNumberFormat="1" applyFont="1" applyFill="1" applyBorder="1" applyAlignment="1" applyProtection="1">
      <alignment/>
      <protection/>
    </xf>
    <xf numFmtId="165" fontId="3" fillId="35" borderId="14" xfId="52" applyNumberFormat="1" applyFont="1" applyFill="1" applyBorder="1">
      <alignment/>
      <protection/>
    </xf>
    <xf numFmtId="164" fontId="3" fillId="0" borderId="14" xfId="56" applyNumberFormat="1" applyFont="1" applyFill="1" applyBorder="1" applyAlignment="1" applyProtection="1">
      <alignment/>
      <protection/>
    </xf>
    <xf numFmtId="165" fontId="2" fillId="34" borderId="14" xfId="52" applyNumberFormat="1" applyFont="1" applyFill="1" applyBorder="1">
      <alignment/>
      <protection/>
    </xf>
    <xf numFmtId="0" fontId="5" fillId="35" borderId="14" xfId="52" applyFont="1" applyFill="1" applyBorder="1" applyAlignment="1">
      <alignment wrapText="1"/>
      <protection/>
    </xf>
    <xf numFmtId="49" fontId="5" fillId="35" borderId="12" xfId="52" applyNumberFormat="1" applyFont="1" applyFill="1" applyBorder="1" applyAlignment="1">
      <alignment horizontal="center" wrapText="1"/>
      <protection/>
    </xf>
    <xf numFmtId="165" fontId="5" fillId="35" borderId="14" xfId="52" applyNumberFormat="1" applyFont="1" applyFill="1" applyBorder="1">
      <alignment/>
      <protection/>
    </xf>
    <xf numFmtId="164" fontId="2" fillId="35" borderId="14" xfId="56" applyNumberFormat="1" applyFont="1" applyFill="1" applyBorder="1" applyAlignment="1" applyProtection="1">
      <alignment/>
      <protection/>
    </xf>
    <xf numFmtId="49" fontId="2" fillId="0" borderId="15" xfId="52" applyNumberFormat="1" applyFont="1" applyBorder="1" applyAlignment="1">
      <alignment horizontal="center" vertical="center" wrapText="1"/>
      <protection/>
    </xf>
    <xf numFmtId="9" fontId="2" fillId="0" borderId="14" xfId="52" applyNumberFormat="1" applyFont="1" applyBorder="1" applyAlignment="1">
      <alignment horizontal="right" wrapText="1"/>
      <protection/>
    </xf>
    <xf numFmtId="165" fontId="2" fillId="0" borderId="14" xfId="52" applyNumberFormat="1" applyFont="1" applyBorder="1" applyAlignment="1">
      <alignment horizontal="right" wrapText="1"/>
      <protection/>
    </xf>
    <xf numFmtId="1" fontId="2" fillId="0" borderId="14" xfId="56" applyNumberFormat="1" applyFont="1" applyFill="1" applyBorder="1" applyAlignment="1" applyProtection="1">
      <alignment horizontal="right" vertical="center" wrapText="1"/>
      <protection/>
    </xf>
    <xf numFmtId="10" fontId="2" fillId="0" borderId="14" xfId="56" applyNumberFormat="1" applyFont="1" applyFill="1" applyBorder="1" applyAlignment="1" applyProtection="1">
      <alignment/>
      <protection/>
    </xf>
    <xf numFmtId="164" fontId="2" fillId="0" borderId="14" xfId="56" applyNumberFormat="1" applyFont="1" applyFill="1" applyBorder="1" applyAlignment="1" applyProtection="1">
      <alignment/>
      <protection/>
    </xf>
    <xf numFmtId="1" fontId="3" fillId="35" borderId="12" xfId="52" applyNumberFormat="1" applyFont="1" applyFill="1" applyBorder="1" applyAlignment="1">
      <alignment horizontal="right" wrapText="1"/>
      <protection/>
    </xf>
    <xf numFmtId="1" fontId="5" fillId="35" borderId="14" xfId="52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/>
    </xf>
    <xf numFmtId="0" fontId="2" fillId="0" borderId="14" xfId="52" applyFont="1" applyFill="1" applyBorder="1" applyAlignment="1">
      <alignment wrapText="1"/>
      <protection/>
    </xf>
    <xf numFmtId="49" fontId="2" fillId="0" borderId="12" xfId="52" applyNumberFormat="1" applyFont="1" applyFill="1" applyBorder="1" applyAlignment="1">
      <alignment horizontal="center" wrapText="1"/>
      <protection/>
    </xf>
    <xf numFmtId="1" fontId="2" fillId="0" borderId="12" xfId="52" applyNumberFormat="1" applyFont="1" applyFill="1" applyBorder="1" applyAlignment="1">
      <alignment horizontal="right" wrapText="1"/>
      <protection/>
    </xf>
    <xf numFmtId="1" fontId="2" fillId="0" borderId="14" xfId="56" applyNumberFormat="1" applyFont="1" applyFill="1" applyBorder="1" applyAlignment="1" applyProtection="1">
      <alignment/>
      <protection/>
    </xf>
    <xf numFmtId="164" fontId="15" fillId="35" borderId="14" xfId="56" applyNumberFormat="1" applyFont="1" applyFill="1" applyBorder="1" applyAlignment="1" applyProtection="1">
      <alignment/>
      <protection/>
    </xf>
    <xf numFmtId="0" fontId="3" fillId="0" borderId="14" xfId="52" applyFont="1" applyBorder="1" applyAlignment="1">
      <alignment horizontal="right" wrapText="1"/>
      <protection/>
    </xf>
    <xf numFmtId="49" fontId="3" fillId="0" borderId="12" xfId="52" applyNumberFormat="1" applyFont="1" applyFill="1" applyBorder="1" applyAlignment="1">
      <alignment horizontal="center" vertical="center" wrapText="1"/>
      <protection/>
    </xf>
    <xf numFmtId="1" fontId="3" fillId="0" borderId="14" xfId="52" applyNumberFormat="1" applyFont="1" applyBorder="1" applyAlignment="1">
      <alignment horizontal="right" vertical="center" wrapText="1"/>
      <protection/>
    </xf>
    <xf numFmtId="164" fontId="3" fillId="0" borderId="14" xfId="56" applyNumberFormat="1" applyFont="1" applyFill="1" applyBorder="1" applyAlignment="1" applyProtection="1">
      <alignment horizontal="right" vertical="center" wrapText="1"/>
      <protection/>
    </xf>
    <xf numFmtId="165" fontId="3" fillId="0" borderId="14" xfId="52" applyNumberFormat="1" applyFont="1" applyFill="1" applyBorder="1" applyAlignment="1">
      <alignment vertical="center" wrapText="1"/>
      <protection/>
    </xf>
    <xf numFmtId="0" fontId="3" fillId="33" borderId="14" xfId="52" applyFont="1" applyFill="1" applyBorder="1" applyAlignment="1">
      <alignment horizontal="center" wrapText="1"/>
      <protection/>
    </xf>
    <xf numFmtId="49" fontId="3" fillId="33" borderId="12" xfId="52" applyNumberFormat="1" applyFont="1" applyFill="1" applyBorder="1" applyAlignment="1">
      <alignment horizontal="center" wrapText="1"/>
      <protection/>
    </xf>
    <xf numFmtId="165" fontId="3" fillId="33" borderId="14" xfId="52" applyNumberFormat="1" applyFont="1" applyFill="1" applyBorder="1">
      <alignment/>
      <protection/>
    </xf>
    <xf numFmtId="0" fontId="3" fillId="0" borderId="17" xfId="52" applyFont="1" applyFill="1" applyBorder="1" applyAlignment="1">
      <alignment wrapText="1"/>
      <protection/>
    </xf>
    <xf numFmtId="49" fontId="3" fillId="0" borderId="18" xfId="52" applyNumberFormat="1" applyFont="1" applyFill="1" applyBorder="1" applyAlignment="1">
      <alignment horizontal="center" wrapText="1"/>
      <protection/>
    </xf>
    <xf numFmtId="1" fontId="3" fillId="0" borderId="17" xfId="52" applyNumberFormat="1" applyFont="1" applyBorder="1">
      <alignment/>
      <protection/>
    </xf>
    <xf numFmtId="1" fontId="3" fillId="0" borderId="14" xfId="52" applyNumberFormat="1" applyFont="1" applyBorder="1">
      <alignment/>
      <protection/>
    </xf>
    <xf numFmtId="164" fontId="3" fillId="0" borderId="17" xfId="56" applyNumberFormat="1" applyFont="1" applyFill="1" applyBorder="1" applyAlignment="1" applyProtection="1">
      <alignment/>
      <protection/>
    </xf>
    <xf numFmtId="49" fontId="3" fillId="0" borderId="14" xfId="52" applyNumberFormat="1" applyFont="1" applyFill="1" applyBorder="1" applyAlignment="1">
      <alignment horizontal="center" wrapText="1"/>
      <protection/>
    </xf>
    <xf numFmtId="1" fontId="2" fillId="0" borderId="17" xfId="52" applyNumberFormat="1" applyFont="1" applyBorder="1">
      <alignment/>
      <protection/>
    </xf>
    <xf numFmtId="1" fontId="2" fillId="0" borderId="17" xfId="56" applyNumberFormat="1" applyFont="1" applyFill="1" applyBorder="1" applyAlignment="1" applyProtection="1">
      <alignment/>
      <protection/>
    </xf>
    <xf numFmtId="0" fontId="2" fillId="0" borderId="17" xfId="52" applyFont="1" applyFill="1" applyBorder="1" applyAlignment="1">
      <alignment wrapText="1"/>
      <protection/>
    </xf>
    <xf numFmtId="49" fontId="3" fillId="0" borderId="17" xfId="52" applyNumberFormat="1" applyFont="1" applyFill="1" applyBorder="1" applyAlignment="1">
      <alignment horizontal="center" wrapText="1"/>
      <protection/>
    </xf>
    <xf numFmtId="1" fontId="2" fillId="0" borderId="17" xfId="52" applyNumberFormat="1" applyFont="1" applyBorder="1">
      <alignment/>
      <protection/>
    </xf>
    <xf numFmtId="0" fontId="3" fillId="0" borderId="14" xfId="52" applyFont="1" applyFill="1" applyBorder="1" applyAlignment="1">
      <alignment wrapText="1"/>
      <protection/>
    </xf>
    <xf numFmtId="1" fontId="3" fillId="0" borderId="14" xfId="56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wrapText="1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2" fontId="11" fillId="0" borderId="0" xfId="52" applyNumberFormat="1" applyFont="1" applyBorder="1" applyAlignment="1">
      <alignment horizontal="left"/>
      <protection/>
    </xf>
    <xf numFmtId="0" fontId="13" fillId="0" borderId="0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0.00390625" style="0" customWidth="1"/>
    <col min="7" max="7" width="9.875" style="0" customWidth="1"/>
    <col min="8" max="8" width="10.125" style="0" customWidth="1"/>
    <col min="9" max="10" width="9.00390625" style="0" hidden="1" customWidth="1"/>
    <col min="11" max="11" width="10.25390625" style="0" hidden="1" customWidth="1"/>
  </cols>
  <sheetData>
    <row r="1" spans="2:17" ht="19.5" customHeight="1">
      <c r="B1" s="1"/>
      <c r="C1" s="1"/>
      <c r="D1" s="1"/>
      <c r="E1" s="1"/>
      <c r="F1" s="2"/>
      <c r="G1" s="3" t="s">
        <v>0</v>
      </c>
      <c r="H1" s="4"/>
      <c r="I1" s="4"/>
      <c r="J1" s="4"/>
      <c r="K1" s="4"/>
      <c r="L1" s="4"/>
      <c r="M1" s="4"/>
      <c r="N1" s="4"/>
      <c r="O1" s="4"/>
      <c r="P1" s="4"/>
      <c r="Q1" s="4"/>
    </row>
    <row r="2" spans="2:8" ht="78.75" customHeight="1">
      <c r="B2" s="142" t="s">
        <v>1</v>
      </c>
      <c r="C2" s="142"/>
      <c r="D2" s="142"/>
      <c r="E2" s="142"/>
      <c r="F2" s="142"/>
      <c r="G2" s="142"/>
      <c r="H2" s="142"/>
    </row>
    <row r="3" spans="2:8" ht="12.75" customHeight="1">
      <c r="B3" s="143" t="s">
        <v>115</v>
      </c>
      <c r="C3" s="143"/>
      <c r="D3" s="143"/>
      <c r="E3" s="143"/>
      <c r="F3" s="143"/>
      <c r="G3" s="143"/>
      <c r="H3" s="143"/>
    </row>
    <row r="4" spans="1:11" ht="18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</row>
    <row r="5" spans="1:1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5"/>
      <c r="J5" s="5"/>
      <c r="K5" s="5"/>
    </row>
    <row r="6" spans="1:11" ht="34.5" customHeight="1">
      <c r="A6" s="145" t="s">
        <v>3</v>
      </c>
      <c r="B6" s="145"/>
      <c r="C6" s="145"/>
      <c r="D6" s="145"/>
      <c r="E6" s="145"/>
      <c r="F6" s="145"/>
      <c r="G6" s="145"/>
      <c r="H6" s="145"/>
      <c r="I6" s="5"/>
      <c r="J6" s="5"/>
      <c r="K6" s="5"/>
    </row>
    <row r="7" spans="1:11" ht="18" customHeight="1">
      <c r="A7" s="144" t="s">
        <v>4</v>
      </c>
      <c r="B7" s="144"/>
      <c r="C7" s="144"/>
      <c r="D7" s="144"/>
      <c r="E7" s="144"/>
      <c r="F7" s="144"/>
      <c r="G7" s="144"/>
      <c r="H7" s="144"/>
      <c r="I7" s="5"/>
      <c r="J7" s="5"/>
      <c r="K7" s="5"/>
    </row>
    <row r="8" spans="1:11" ht="15.7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13" customFormat="1" ht="15.75" customHeight="1">
      <c r="A9" s="146" t="s">
        <v>5</v>
      </c>
      <c r="B9" s="8"/>
      <c r="C9" s="9" t="s">
        <v>6</v>
      </c>
      <c r="D9" s="10"/>
      <c r="E9" s="11"/>
      <c r="F9" s="147" t="s">
        <v>7</v>
      </c>
      <c r="G9" s="147"/>
      <c r="H9" s="147"/>
      <c r="I9" s="147" t="s">
        <v>8</v>
      </c>
      <c r="J9" s="147"/>
      <c r="K9" s="147"/>
    </row>
    <row r="10" spans="1:11" s="13" customFormat="1" ht="66" customHeight="1">
      <c r="A10" s="146"/>
      <c r="B10" s="14" t="s">
        <v>9</v>
      </c>
      <c r="C10" s="12" t="s">
        <v>10</v>
      </c>
      <c r="D10" s="15" t="s">
        <v>11</v>
      </c>
      <c r="E10" s="12" t="s">
        <v>12</v>
      </c>
      <c r="F10" s="12" t="s">
        <v>13</v>
      </c>
      <c r="G10" s="12" t="s">
        <v>14</v>
      </c>
      <c r="H10" s="12" t="s">
        <v>12</v>
      </c>
      <c r="I10" s="16" t="s">
        <v>10</v>
      </c>
      <c r="J10" s="16" t="s">
        <v>11</v>
      </c>
      <c r="K10" s="16" t="s">
        <v>12</v>
      </c>
    </row>
    <row r="11" spans="1:11" s="13" customFormat="1" ht="13.5" customHeight="1">
      <c r="A11" s="17">
        <v>1</v>
      </c>
      <c r="B11" s="18" t="s">
        <v>15</v>
      </c>
      <c r="C11" s="19">
        <v>3</v>
      </c>
      <c r="D11" s="20">
        <v>5</v>
      </c>
      <c r="E11" s="19">
        <v>6</v>
      </c>
      <c r="F11" s="16">
        <v>3</v>
      </c>
      <c r="G11" s="16">
        <v>4</v>
      </c>
      <c r="H11" s="16">
        <v>5</v>
      </c>
      <c r="I11" s="16">
        <v>13</v>
      </c>
      <c r="J11" s="16">
        <v>15</v>
      </c>
      <c r="K11" s="16">
        <v>16</v>
      </c>
    </row>
    <row r="12" spans="1:11" s="13" customFormat="1" ht="0.75" customHeight="1">
      <c r="A12" s="17"/>
      <c r="B12" s="18"/>
      <c r="C12" s="19"/>
      <c r="D12" s="20"/>
      <c r="E12" s="21"/>
      <c r="F12" s="16"/>
      <c r="G12" s="16"/>
      <c r="H12" s="22"/>
      <c r="I12" s="16"/>
      <c r="J12" s="16"/>
      <c r="K12" s="23"/>
    </row>
    <row r="13" spans="1:11" s="13" customFormat="1" ht="0.75" customHeight="1">
      <c r="A13" s="17"/>
      <c r="B13" s="18"/>
      <c r="C13" s="19"/>
      <c r="D13" s="20"/>
      <c r="E13" s="21"/>
      <c r="F13" s="16"/>
      <c r="G13" s="16"/>
      <c r="H13" s="22"/>
      <c r="I13" s="16"/>
      <c r="J13" s="16"/>
      <c r="K13" s="23"/>
    </row>
    <row r="14" spans="1:11" s="13" customFormat="1" ht="0.75" customHeight="1">
      <c r="A14" s="17"/>
      <c r="B14" s="18"/>
      <c r="C14" s="19"/>
      <c r="D14" s="20"/>
      <c r="E14" s="21"/>
      <c r="F14" s="16"/>
      <c r="G14" s="16"/>
      <c r="H14" s="22"/>
      <c r="I14" s="16"/>
      <c r="J14" s="16"/>
      <c r="K14" s="23"/>
    </row>
    <row r="15" spans="1:11" s="13" customFormat="1" ht="0.75" customHeight="1">
      <c r="A15" s="17"/>
      <c r="B15" s="18"/>
      <c r="C15" s="19"/>
      <c r="D15" s="20"/>
      <c r="E15" s="21"/>
      <c r="F15" s="16"/>
      <c r="G15" s="16"/>
      <c r="H15" s="22"/>
      <c r="I15" s="16"/>
      <c r="J15" s="16"/>
      <c r="K15" s="23"/>
    </row>
    <row r="16" spans="1:11" s="31" customFormat="1" ht="20.25" customHeight="1">
      <c r="A16" s="24" t="s">
        <v>16</v>
      </c>
      <c r="B16" s="25" t="s">
        <v>17</v>
      </c>
      <c r="C16" s="26" t="e">
        <f>#REF!+#REF!+C17+#REF!+#REF!+#REF!+#REF!+#REF!+C19</f>
        <v>#REF!</v>
      </c>
      <c r="D16" s="26" t="e">
        <f>#REF!+#REF!+D17+#REF!+#REF!+#REF!+#REF!+#REF!+D19</f>
        <v>#REF!</v>
      </c>
      <c r="E16" s="27" t="e">
        <f>D16/C16</f>
        <v>#REF!</v>
      </c>
      <c r="F16" s="28">
        <f>F17+F18+F19</f>
        <v>2232.3</v>
      </c>
      <c r="G16" s="28">
        <f>G17+G18+G19</f>
        <v>404.9</v>
      </c>
      <c r="H16" s="28">
        <f aca="true" t="shared" si="0" ref="H16:H32">G16/F16*100</f>
        <v>18.13824306768803</v>
      </c>
      <c r="I16" s="29" t="e">
        <f>#REF!+#REF!+I17+#REF!+#REF!+#REF!+#REF!+I19</f>
        <v>#REF!</v>
      </c>
      <c r="J16" s="29" t="e">
        <f>#REF!+#REF!+J17+#REF!+#REF!+#REF!+#REF!+J19</f>
        <v>#REF!</v>
      </c>
      <c r="K16" s="30" t="e">
        <f>J16/I16</f>
        <v>#REF!</v>
      </c>
    </row>
    <row r="17" spans="1:11" s="1" customFormat="1" ht="15.75">
      <c r="A17" s="32" t="s">
        <v>18</v>
      </c>
      <c r="B17" s="33" t="s">
        <v>19</v>
      </c>
      <c r="C17" s="34" t="e">
        <f>F17+I17</f>
        <v>#REF!</v>
      </c>
      <c r="D17" s="34" t="e">
        <f>G17+J17</f>
        <v>#REF!</v>
      </c>
      <c r="E17" s="35" t="e">
        <f>D17/C17</f>
        <v>#REF!</v>
      </c>
      <c r="F17" s="36">
        <v>2153.3</v>
      </c>
      <c r="G17" s="37">
        <v>402</v>
      </c>
      <c r="H17" s="28">
        <f t="shared" si="0"/>
        <v>18.66901964426694</v>
      </c>
      <c r="I17" s="38" t="e">
        <f>#REF!</f>
        <v>#REF!</v>
      </c>
      <c r="J17" s="38" t="e">
        <f>#REF!</f>
        <v>#REF!</v>
      </c>
      <c r="K17" s="39" t="e">
        <f>J17/I17</f>
        <v>#REF!</v>
      </c>
    </row>
    <row r="18" spans="1:11" ht="15.75">
      <c r="A18" s="32" t="s">
        <v>20</v>
      </c>
      <c r="B18" s="33" t="s">
        <v>21</v>
      </c>
      <c r="C18" s="34"/>
      <c r="D18" s="34"/>
      <c r="E18" s="35"/>
      <c r="F18" s="37">
        <v>10</v>
      </c>
      <c r="G18" s="37">
        <v>0</v>
      </c>
      <c r="H18" s="28">
        <f t="shared" si="0"/>
        <v>0</v>
      </c>
      <c r="I18" s="40"/>
      <c r="J18" s="41"/>
      <c r="K18" s="39"/>
    </row>
    <row r="19" spans="1:11" s="42" customFormat="1" ht="15" customHeight="1">
      <c r="A19" s="32" t="s">
        <v>22</v>
      </c>
      <c r="B19" s="33" t="s">
        <v>23</v>
      </c>
      <c r="C19" s="34" t="e">
        <f>F19+I19</f>
        <v>#REF!</v>
      </c>
      <c r="D19" s="34" t="e">
        <f>G19+J19</f>
        <v>#REF!</v>
      </c>
      <c r="E19" s="35" t="e">
        <f>D19/C19</f>
        <v>#REF!</v>
      </c>
      <c r="F19" s="36">
        <v>69</v>
      </c>
      <c r="G19" s="36">
        <v>2.9</v>
      </c>
      <c r="H19" s="28">
        <f t="shared" si="0"/>
        <v>4.202898550724638</v>
      </c>
      <c r="I19" s="38" t="e">
        <f>SUM(#REF!)</f>
        <v>#REF!</v>
      </c>
      <c r="J19" s="38" t="e">
        <f>SUM(#REF!)</f>
        <v>#REF!</v>
      </c>
      <c r="K19" s="39" t="e">
        <f>J19/I19</f>
        <v>#REF!</v>
      </c>
    </row>
    <row r="20" spans="1:11" ht="18" customHeight="1">
      <c r="A20" s="43" t="s">
        <v>24</v>
      </c>
      <c r="B20" s="44" t="s">
        <v>25</v>
      </c>
      <c r="C20" s="45"/>
      <c r="D20" s="45"/>
      <c r="E20" s="46"/>
      <c r="F20" s="47">
        <f>F21</f>
        <v>273.6</v>
      </c>
      <c r="G20" s="47">
        <f>G21</f>
        <v>20.7</v>
      </c>
      <c r="H20" s="28">
        <f t="shared" si="0"/>
        <v>7.565789473684209</v>
      </c>
      <c r="I20" s="40"/>
      <c r="J20" s="41"/>
      <c r="K20" s="48"/>
    </row>
    <row r="21" spans="1:11" ht="18" customHeight="1">
      <c r="A21" s="32" t="s">
        <v>26</v>
      </c>
      <c r="B21" s="33" t="s">
        <v>27</v>
      </c>
      <c r="C21" s="49"/>
      <c r="D21" s="49"/>
      <c r="E21" s="35"/>
      <c r="F21" s="36">
        <v>273.6</v>
      </c>
      <c r="G21" s="36">
        <v>20.7</v>
      </c>
      <c r="H21" s="28">
        <f t="shared" si="0"/>
        <v>7.565789473684209</v>
      </c>
      <c r="I21" s="40"/>
      <c r="J21" s="41"/>
      <c r="K21" s="48"/>
    </row>
    <row r="22" spans="1:11" ht="36" customHeight="1">
      <c r="A22" s="50" t="s">
        <v>28</v>
      </c>
      <c r="B22" s="51" t="s">
        <v>29</v>
      </c>
      <c r="C22" s="52"/>
      <c r="D22" s="52"/>
      <c r="E22" s="48"/>
      <c r="F22" s="53">
        <f>F23</f>
        <v>5</v>
      </c>
      <c r="G22" s="53">
        <f>G23</f>
        <v>0</v>
      </c>
      <c r="H22" s="28">
        <f t="shared" si="0"/>
        <v>0</v>
      </c>
      <c r="I22" s="40"/>
      <c r="J22" s="41"/>
      <c r="K22" s="48"/>
    </row>
    <row r="23" spans="1:11" ht="48.75" customHeight="1">
      <c r="A23" s="32" t="s">
        <v>30</v>
      </c>
      <c r="B23" s="33" t="s">
        <v>31</v>
      </c>
      <c r="C23" s="49"/>
      <c r="D23" s="49"/>
      <c r="E23" s="35"/>
      <c r="F23" s="36">
        <v>5</v>
      </c>
      <c r="G23" s="36">
        <v>0</v>
      </c>
      <c r="H23" s="28">
        <f t="shared" si="0"/>
        <v>0</v>
      </c>
      <c r="I23" s="40"/>
      <c r="J23" s="41"/>
      <c r="K23" s="48"/>
    </row>
    <row r="24" spans="1:11" ht="18" customHeight="1">
      <c r="A24" s="24" t="s">
        <v>32</v>
      </c>
      <c r="B24" s="25" t="s">
        <v>33</v>
      </c>
      <c r="C24" s="26"/>
      <c r="D24" s="26"/>
      <c r="E24" s="27"/>
      <c r="F24" s="28">
        <f>F25+F26</f>
        <v>779.9000000000001</v>
      </c>
      <c r="G24" s="28">
        <f>G25+G26</f>
        <v>175.5</v>
      </c>
      <c r="H24" s="28">
        <f t="shared" si="0"/>
        <v>22.502884985254518</v>
      </c>
      <c r="I24" s="40"/>
      <c r="J24" s="41"/>
      <c r="K24" s="48"/>
    </row>
    <row r="25" spans="1:11" ht="24.75" customHeight="1">
      <c r="A25" s="32" t="s">
        <v>34</v>
      </c>
      <c r="B25" s="33" t="s">
        <v>35</v>
      </c>
      <c r="C25" s="49"/>
      <c r="D25" s="49"/>
      <c r="E25" s="35"/>
      <c r="F25" s="36">
        <v>641.6</v>
      </c>
      <c r="G25" s="36">
        <v>175.5</v>
      </c>
      <c r="H25" s="28">
        <f t="shared" si="0"/>
        <v>27.353491271820445</v>
      </c>
      <c r="I25" s="40"/>
      <c r="J25" s="41"/>
      <c r="K25" s="48"/>
    </row>
    <row r="26" spans="1:11" ht="27.75" customHeight="1">
      <c r="A26" s="32" t="s">
        <v>36</v>
      </c>
      <c r="B26" s="33" t="s">
        <v>37</v>
      </c>
      <c r="C26" s="49"/>
      <c r="D26" s="49"/>
      <c r="E26" s="35"/>
      <c r="F26" s="36">
        <v>138.3</v>
      </c>
      <c r="G26" s="36">
        <v>0</v>
      </c>
      <c r="H26" s="28">
        <f t="shared" si="0"/>
        <v>0</v>
      </c>
      <c r="I26" s="40"/>
      <c r="J26" s="41"/>
      <c r="K26" s="48"/>
    </row>
    <row r="27" spans="1:11" s="31" customFormat="1" ht="18">
      <c r="A27" s="24" t="s">
        <v>38</v>
      </c>
      <c r="B27" s="25" t="s">
        <v>39</v>
      </c>
      <c r="C27" s="26" t="e">
        <f>#REF!+#REF!+C29+#REF!</f>
        <v>#REF!</v>
      </c>
      <c r="D27" s="26" t="e">
        <f>#REF!+#REF!+D29+#REF!</f>
        <v>#REF!</v>
      </c>
      <c r="E27" s="27" t="e">
        <f>D27/C27</f>
        <v>#REF!</v>
      </c>
      <c r="F27" s="28">
        <f>F28+F29</f>
        <v>207</v>
      </c>
      <c r="G27" s="28">
        <f>G28+G29</f>
        <v>53.8</v>
      </c>
      <c r="H27" s="28">
        <f t="shared" si="0"/>
        <v>25.99033816425121</v>
      </c>
      <c r="I27" s="54" t="e">
        <f>#REF!+#REF!+I29+#REF!</f>
        <v>#REF!</v>
      </c>
      <c r="J27" s="54" t="e">
        <f>#REF!+#REF!+J29+#REF!</f>
        <v>#REF!</v>
      </c>
      <c r="K27" s="55" t="e">
        <f>J27/I27</f>
        <v>#REF!</v>
      </c>
    </row>
    <row r="28" spans="1:11" s="1" customFormat="1" ht="18" customHeight="1">
      <c r="A28" s="32" t="s">
        <v>40</v>
      </c>
      <c r="B28" s="33" t="s">
        <v>41</v>
      </c>
      <c r="C28" s="49"/>
      <c r="D28" s="49"/>
      <c r="E28" s="35"/>
      <c r="F28" s="37">
        <v>6</v>
      </c>
      <c r="G28" s="37">
        <v>1.9</v>
      </c>
      <c r="H28" s="28">
        <f t="shared" si="0"/>
        <v>31.666666666666664</v>
      </c>
      <c r="I28" s="56"/>
      <c r="J28" s="41"/>
      <c r="K28" s="55"/>
    </row>
    <row r="29" spans="1:11" s="42" customFormat="1" ht="15" customHeight="1">
      <c r="A29" s="32" t="s">
        <v>42</v>
      </c>
      <c r="B29" s="33" t="s">
        <v>43</v>
      </c>
      <c r="C29" s="34" t="e">
        <f>F29+I29</f>
        <v>#REF!</v>
      </c>
      <c r="D29" s="34" t="e">
        <f>G29+J29</f>
        <v>#REF!</v>
      </c>
      <c r="E29" s="35" t="e">
        <f>D29/C29</f>
        <v>#REF!</v>
      </c>
      <c r="F29" s="37">
        <v>201</v>
      </c>
      <c r="G29" s="37">
        <v>51.9</v>
      </c>
      <c r="H29" s="28">
        <f t="shared" si="0"/>
        <v>25.82089552238806</v>
      </c>
      <c r="I29" s="38" t="e">
        <f>#REF!+#REF!</f>
        <v>#REF!</v>
      </c>
      <c r="J29" s="38" t="e">
        <f>#REF!+#REF!</f>
        <v>#REF!</v>
      </c>
      <c r="K29" s="48" t="e">
        <f>J29/I29</f>
        <v>#REF!</v>
      </c>
    </row>
    <row r="30" spans="1:11" s="65" customFormat="1" ht="19.5" customHeight="1">
      <c r="A30" s="57" t="s">
        <v>44</v>
      </c>
      <c r="B30" s="58" t="s">
        <v>45</v>
      </c>
      <c r="C30" s="59"/>
      <c r="D30" s="59"/>
      <c r="E30" s="60"/>
      <c r="F30" s="61">
        <f>F31</f>
        <v>269</v>
      </c>
      <c r="G30" s="61">
        <f>G31</f>
        <v>67.3</v>
      </c>
      <c r="H30" s="28">
        <f t="shared" si="0"/>
        <v>25.018587360594797</v>
      </c>
      <c r="I30" s="62"/>
      <c r="J30" s="63"/>
      <c r="K30" s="64"/>
    </row>
    <row r="31" spans="1:11" s="65" customFormat="1" ht="19.5" customHeight="1">
      <c r="A31" s="66" t="s">
        <v>46</v>
      </c>
      <c r="B31" s="67" t="s">
        <v>47</v>
      </c>
      <c r="C31" s="68"/>
      <c r="D31" s="68"/>
      <c r="E31" s="69"/>
      <c r="F31" s="70">
        <v>269</v>
      </c>
      <c r="G31" s="70">
        <v>67.3</v>
      </c>
      <c r="H31" s="28">
        <f t="shared" si="0"/>
        <v>25.018587360594797</v>
      </c>
      <c r="I31" s="62"/>
      <c r="J31" s="63"/>
      <c r="K31" s="64"/>
    </row>
    <row r="32" spans="1:11" s="31" customFormat="1" ht="18.75" customHeight="1">
      <c r="A32" s="71" t="s">
        <v>48</v>
      </c>
      <c r="B32" s="25"/>
      <c r="C32" s="26" t="e">
        <f>C16+#REF!+#REF!+#REF!+C27+#REF!+#REF!+#REF!+#REF!+#REF!</f>
        <v>#REF!</v>
      </c>
      <c r="D32" s="26" t="e">
        <f>D16+#REF!+#REF!+#REF!+D27+#REF!+#REF!+#REF!+#REF!+#REF!</f>
        <v>#REF!</v>
      </c>
      <c r="E32" s="27" t="e">
        <f>D32/C32</f>
        <v>#REF!</v>
      </c>
      <c r="F32" s="28">
        <f>F16+F20+F22+F24+F27+F30</f>
        <v>3766.8</v>
      </c>
      <c r="G32" s="28">
        <f>G16+G20+G22+G24+G27+G30</f>
        <v>722.1999999999998</v>
      </c>
      <c r="H32" s="28">
        <f t="shared" si="0"/>
        <v>19.172772645216092</v>
      </c>
      <c r="I32" s="72" t="e">
        <f>I16+#REF!+#REF!+I27+#REF!+#REF!+#REF!</f>
        <v>#REF!</v>
      </c>
      <c r="J32" s="72" t="e">
        <f>J16+#REF!+#REF!+J27+#REF!+#REF!+#REF!</f>
        <v>#REF!</v>
      </c>
      <c r="K32" s="73" t="e">
        <f>J32/I32</f>
        <v>#REF!</v>
      </c>
    </row>
    <row r="33" spans="1:11" s="77" customFormat="1" ht="15.75">
      <c r="A33" s="74"/>
      <c r="B33" s="75"/>
      <c r="C33" s="76"/>
      <c r="D33" s="76"/>
      <c r="E33" s="76"/>
      <c r="F33" s="76"/>
      <c r="G33" s="76"/>
      <c r="H33" s="76"/>
      <c r="I33" s="76"/>
      <c r="J33" s="76"/>
      <c r="K33" s="76"/>
    </row>
    <row r="34" spans="1:11" ht="18.7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76"/>
    </row>
    <row r="35" ht="15">
      <c r="A35" s="13"/>
    </row>
  </sheetData>
  <sheetProtection selectLockedCells="1" selectUnlockedCells="1"/>
  <mergeCells count="9">
    <mergeCell ref="I9:K9"/>
    <mergeCell ref="A34:J34"/>
    <mergeCell ref="B2:H2"/>
    <mergeCell ref="B3:H3"/>
    <mergeCell ref="A5:H5"/>
    <mergeCell ref="A6:H6"/>
    <mergeCell ref="A7:H7"/>
    <mergeCell ref="A9:A10"/>
    <mergeCell ref="F9:H9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4">
      <selection activeCell="N12" sqref="N12"/>
    </sheetView>
  </sheetViews>
  <sheetFormatPr defaultColWidth="9.00390625" defaultRowHeight="12.75"/>
  <cols>
    <col min="3" max="3" width="48.25390625" style="0" customWidth="1"/>
    <col min="5" max="5" width="19.75390625" style="0" hidden="1" customWidth="1"/>
    <col min="6" max="6" width="19.25390625" style="0" hidden="1" customWidth="1"/>
    <col min="7" max="7" width="19.875" style="0" hidden="1" customWidth="1"/>
    <col min="8" max="8" width="10.00390625" style="0" customWidth="1"/>
    <col min="9" max="9" width="9.875" style="0" customWidth="1"/>
    <col min="10" max="10" width="10.125" style="0" customWidth="1"/>
    <col min="11" max="12" width="9.00390625" style="0" hidden="1" customWidth="1"/>
    <col min="13" max="13" width="10.25390625" style="0" hidden="1" customWidth="1"/>
  </cols>
  <sheetData>
    <row r="1" spans="8:19" ht="19.5" customHeight="1">
      <c r="H1" s="78"/>
      <c r="I1" s="4" t="s">
        <v>49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4:10" ht="15" customHeight="1">
      <c r="D2" s="79" t="s">
        <v>50</v>
      </c>
      <c r="E2" s="79"/>
      <c r="F2" s="79"/>
      <c r="G2" s="79"/>
      <c r="H2" s="79"/>
      <c r="I2" s="79"/>
      <c r="J2" s="80"/>
    </row>
    <row r="3" spans="4:10" ht="12.75" customHeight="1">
      <c r="D3" s="79" t="s">
        <v>51</v>
      </c>
      <c r="E3" s="79"/>
      <c r="F3" s="79"/>
      <c r="G3" s="79"/>
      <c r="H3" s="79"/>
      <c r="I3" s="79"/>
      <c r="J3" s="80"/>
    </row>
    <row r="4" spans="3:13" ht="18" customHeight="1">
      <c r="C4" s="149" t="s">
        <v>52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3:13" ht="18" customHeight="1">
      <c r="C5" s="149" t="s">
        <v>53</v>
      </c>
      <c r="D5" s="149"/>
      <c r="E5" s="149"/>
      <c r="F5" s="149"/>
      <c r="G5" s="149"/>
      <c r="H5" s="149"/>
      <c r="I5" s="149"/>
      <c r="J5" s="149"/>
      <c r="K5" s="81"/>
      <c r="L5" s="81"/>
      <c r="M5" s="81"/>
    </row>
    <row r="6" spans="3:13" ht="18" customHeight="1">
      <c r="C6" s="149" t="s">
        <v>54</v>
      </c>
      <c r="D6" s="149"/>
      <c r="E6" s="149"/>
      <c r="F6" s="149"/>
      <c r="G6" s="149"/>
      <c r="H6" s="149"/>
      <c r="I6" s="149"/>
      <c r="J6" s="149"/>
      <c r="K6" s="81"/>
      <c r="L6" s="81"/>
      <c r="M6" s="81"/>
    </row>
    <row r="7" spans="3:13" ht="18" customHeight="1">
      <c r="C7" s="4"/>
      <c r="D7" s="4"/>
      <c r="E7" s="4"/>
      <c r="F7" s="4"/>
      <c r="G7" s="4"/>
      <c r="H7" s="4"/>
      <c r="I7" s="4"/>
      <c r="J7" s="4"/>
      <c r="K7" s="5"/>
      <c r="L7" s="5"/>
      <c r="M7" s="5"/>
    </row>
    <row r="8" spans="3:13" ht="18" customHeight="1">
      <c r="C8" s="4"/>
      <c r="D8" s="4"/>
      <c r="E8" s="4"/>
      <c r="F8" s="4"/>
      <c r="G8" s="4"/>
      <c r="H8" s="4"/>
      <c r="I8" s="4"/>
      <c r="J8" s="4"/>
      <c r="K8" s="5"/>
      <c r="L8" s="5"/>
      <c r="M8" s="5"/>
    </row>
    <row r="9" spans="3:13" ht="18" customHeight="1">
      <c r="C9" s="144" t="s">
        <v>2</v>
      </c>
      <c r="D9" s="144"/>
      <c r="E9" s="144"/>
      <c r="F9" s="144"/>
      <c r="G9" s="144"/>
      <c r="H9" s="144"/>
      <c r="I9" s="144"/>
      <c r="J9" s="144"/>
      <c r="K9" s="5"/>
      <c r="L9" s="5"/>
      <c r="M9" s="5"/>
    </row>
    <row r="10" spans="3:13" ht="18" customHeight="1">
      <c r="C10" s="144" t="s">
        <v>55</v>
      </c>
      <c r="D10" s="144"/>
      <c r="E10" s="144"/>
      <c r="F10" s="144"/>
      <c r="G10" s="144"/>
      <c r="H10" s="144"/>
      <c r="I10" s="144"/>
      <c r="J10" s="144"/>
      <c r="K10" s="5"/>
      <c r="L10" s="5"/>
      <c r="M10" s="5"/>
    </row>
    <row r="11" spans="3:13" ht="18" customHeight="1">
      <c r="C11" s="144" t="s">
        <v>56</v>
      </c>
      <c r="D11" s="144"/>
      <c r="E11" s="144"/>
      <c r="F11" s="144"/>
      <c r="G11" s="144"/>
      <c r="H11" s="144"/>
      <c r="I11" s="144"/>
      <c r="J11" s="144"/>
      <c r="K11" s="5"/>
      <c r="L11" s="5"/>
      <c r="M11" s="5"/>
    </row>
    <row r="12" spans="3:13" ht="15.75" customHeight="1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3:13" s="13" customFormat="1" ht="15.75" customHeight="1" hidden="1">
      <c r="C13" s="146" t="s">
        <v>5</v>
      </c>
      <c r="D13" s="8"/>
      <c r="E13" s="9" t="s">
        <v>6</v>
      </c>
      <c r="F13" s="10"/>
      <c r="G13" s="11"/>
      <c r="H13" s="147" t="s">
        <v>7</v>
      </c>
      <c r="I13" s="147"/>
      <c r="J13" s="147"/>
      <c r="K13" s="147" t="s">
        <v>8</v>
      </c>
      <c r="L13" s="147"/>
      <c r="M13" s="147"/>
    </row>
    <row r="14" spans="3:13" s="13" customFormat="1" ht="66" customHeight="1">
      <c r="C14" s="146"/>
      <c r="D14" s="14" t="s">
        <v>57</v>
      </c>
      <c r="E14" s="12" t="s">
        <v>10</v>
      </c>
      <c r="F14" s="15" t="s">
        <v>11</v>
      </c>
      <c r="G14" s="12" t="s">
        <v>12</v>
      </c>
      <c r="H14" s="12" t="s">
        <v>10</v>
      </c>
      <c r="I14" s="12" t="s">
        <v>11</v>
      </c>
      <c r="J14" s="12" t="s">
        <v>12</v>
      </c>
      <c r="K14" s="16" t="s">
        <v>10</v>
      </c>
      <c r="L14" s="16" t="s">
        <v>11</v>
      </c>
      <c r="M14" s="16" t="s">
        <v>12</v>
      </c>
    </row>
    <row r="15" spans="3:13" s="13" customFormat="1" ht="13.5" customHeight="1">
      <c r="C15" s="17">
        <v>1</v>
      </c>
      <c r="D15" s="18" t="s">
        <v>15</v>
      </c>
      <c r="E15" s="19">
        <v>3</v>
      </c>
      <c r="F15" s="20">
        <v>5</v>
      </c>
      <c r="G15" s="19">
        <v>6</v>
      </c>
      <c r="H15" s="16">
        <v>3</v>
      </c>
      <c r="I15" s="16">
        <v>4</v>
      </c>
      <c r="J15" s="16">
        <v>5</v>
      </c>
      <c r="K15" s="16">
        <v>13</v>
      </c>
      <c r="L15" s="16">
        <v>15</v>
      </c>
      <c r="M15" s="16">
        <v>16</v>
      </c>
    </row>
    <row r="16" spans="3:13" s="13" customFormat="1" ht="17.25" customHeight="1" hidden="1">
      <c r="C16" s="82" t="s">
        <v>58</v>
      </c>
      <c r="D16" s="18"/>
      <c r="E16" s="83">
        <f>H16+K16</f>
        <v>45208</v>
      </c>
      <c r="F16" s="83">
        <f>I16+L16</f>
        <v>46694</v>
      </c>
      <c r="G16" s="84">
        <f>F16/E16</f>
        <v>1.032870288444523</v>
      </c>
      <c r="H16" s="85">
        <v>34077</v>
      </c>
      <c r="I16" s="86">
        <v>35665</v>
      </c>
      <c r="J16" s="69">
        <f>I16/H16</f>
        <v>1.0466003462746134</v>
      </c>
      <c r="K16" s="85">
        <v>11131</v>
      </c>
      <c r="L16" s="85">
        <v>11029</v>
      </c>
      <c r="M16" s="69">
        <f>L16/K16</f>
        <v>0.9908364028389184</v>
      </c>
    </row>
    <row r="17" spans="3:13" s="13" customFormat="1" ht="16.5" customHeight="1" hidden="1">
      <c r="C17" s="82" t="s">
        <v>59</v>
      </c>
      <c r="D17" s="18"/>
      <c r="E17" s="83">
        <f>H17</f>
        <v>223531</v>
      </c>
      <c r="F17" s="83">
        <f>I17</f>
        <v>223297</v>
      </c>
      <c r="G17" s="84">
        <f>F17/E17</f>
        <v>0.9989531653327727</v>
      </c>
      <c r="H17" s="85">
        <v>223531</v>
      </c>
      <c r="I17" s="86">
        <v>223297</v>
      </c>
      <c r="J17" s="69">
        <f>I17/H17</f>
        <v>0.9989531653327727</v>
      </c>
      <c r="K17" s="85">
        <v>50565</v>
      </c>
      <c r="L17" s="85">
        <v>50504</v>
      </c>
      <c r="M17" s="69">
        <f>L17/K17</f>
        <v>0.9987936319588648</v>
      </c>
    </row>
    <row r="18" spans="3:13" s="13" customFormat="1" ht="28.5" customHeight="1" hidden="1">
      <c r="C18" s="87" t="s">
        <v>60</v>
      </c>
      <c r="D18" s="18"/>
      <c r="E18" s="83"/>
      <c r="F18" s="88"/>
      <c r="G18" s="89"/>
      <c r="H18" s="85">
        <v>19815</v>
      </c>
      <c r="I18" s="86">
        <v>19686</v>
      </c>
      <c r="J18" s="69">
        <f>I18/H18</f>
        <v>0.9934897804693414</v>
      </c>
      <c r="K18" s="85"/>
      <c r="L18" s="85"/>
      <c r="M18" s="90"/>
    </row>
    <row r="19" spans="3:13" s="91" customFormat="1" ht="18.75" hidden="1">
      <c r="C19" s="92" t="s">
        <v>61</v>
      </c>
      <c r="D19" s="93" t="s">
        <v>62</v>
      </c>
      <c r="E19" s="94">
        <f>SUM(E16:E18)</f>
        <v>268739</v>
      </c>
      <c r="F19" s="94">
        <f>SUM(F16:F18)</f>
        <v>269991</v>
      </c>
      <c r="G19" s="95">
        <f>F19/E19</f>
        <v>1.0046587953367394</v>
      </c>
      <c r="H19" s="96">
        <f>SUM(H16:H18)</f>
        <v>277423</v>
      </c>
      <c r="I19" s="96">
        <f>SUM(I16:I18)</f>
        <v>278648</v>
      </c>
      <c r="J19" s="30">
        <f>I19/H19</f>
        <v>1.0044156396549673</v>
      </c>
      <c r="K19" s="96">
        <f>SUM(K16:K18)</f>
        <v>61696</v>
      </c>
      <c r="L19" s="96">
        <f>SUM(L16:L18)</f>
        <v>61533</v>
      </c>
      <c r="M19" s="30">
        <f>L19/K19</f>
        <v>0.9973580134854771</v>
      </c>
    </row>
    <row r="20" spans="3:13" s="13" customFormat="1" ht="0.75" customHeight="1">
      <c r="C20" s="17"/>
      <c r="D20" s="18"/>
      <c r="E20" s="19"/>
      <c r="F20" s="20"/>
      <c r="G20" s="21"/>
      <c r="H20" s="16"/>
      <c r="I20" s="16"/>
      <c r="J20" s="22"/>
      <c r="K20" s="16"/>
      <c r="L20" s="16"/>
      <c r="M20" s="23"/>
    </row>
    <row r="21" spans="3:13" s="13" customFormat="1" ht="0.75" customHeight="1">
      <c r="C21" s="17"/>
      <c r="D21" s="18"/>
      <c r="E21" s="19"/>
      <c r="F21" s="20"/>
      <c r="G21" s="21"/>
      <c r="H21" s="16"/>
      <c r="I21" s="16"/>
      <c r="J21" s="22"/>
      <c r="K21" s="16"/>
      <c r="L21" s="16"/>
      <c r="M21" s="23"/>
    </row>
    <row r="22" spans="3:13" s="13" customFormat="1" ht="0.75" customHeight="1">
      <c r="C22" s="17"/>
      <c r="D22" s="18"/>
      <c r="E22" s="19"/>
      <c r="F22" s="20"/>
      <c r="G22" s="21"/>
      <c r="H22" s="16"/>
      <c r="I22" s="16"/>
      <c r="J22" s="22"/>
      <c r="K22" s="16"/>
      <c r="L22" s="16"/>
      <c r="M22" s="23"/>
    </row>
    <row r="23" spans="3:13" s="13" customFormat="1" ht="0.75" customHeight="1">
      <c r="C23" s="17"/>
      <c r="D23" s="18"/>
      <c r="E23" s="19"/>
      <c r="F23" s="20"/>
      <c r="G23" s="21"/>
      <c r="H23" s="16"/>
      <c r="I23" s="16"/>
      <c r="J23" s="22"/>
      <c r="K23" s="16"/>
      <c r="L23" s="16"/>
      <c r="M23" s="23"/>
    </row>
    <row r="24" spans="3:13" s="31" customFormat="1" ht="20.25" customHeight="1">
      <c r="C24" s="97" t="s">
        <v>16</v>
      </c>
      <c r="D24" s="98" t="s">
        <v>17</v>
      </c>
      <c r="E24" s="29" t="e">
        <f>#REF!+#REF!+E25+#REF!+#REF!+#REF!+#REF!+#REF!+E33</f>
        <v>#REF!</v>
      </c>
      <c r="F24" s="29" t="e">
        <f>#REF!+#REF!+F25+#REF!+#REF!+#REF!+#REF!+#REF!+F33</f>
        <v>#REF!</v>
      </c>
      <c r="G24" s="99" t="e">
        <f aca="true" t="shared" si="0" ref="G24:G30">F24/E24</f>
        <v>#REF!</v>
      </c>
      <c r="H24" s="100">
        <f>H25+H33+H32</f>
        <v>2050.9</v>
      </c>
      <c r="I24" s="100">
        <f>I25+I33+I32</f>
        <v>336.9</v>
      </c>
      <c r="J24" s="100">
        <f>I24/H24*100</f>
        <v>16.426934516553708</v>
      </c>
      <c r="K24" s="29" t="e">
        <f>#REF!+#REF!+K25+#REF!+#REF!+#REF!+#REF!+K33</f>
        <v>#REF!</v>
      </c>
      <c r="L24" s="29" t="e">
        <f>#REF!+#REF!+L25+#REF!+#REF!+#REF!+#REF!+L33</f>
        <v>#REF!</v>
      </c>
      <c r="M24" s="30" t="e">
        <f>L24/K24</f>
        <v>#REF!</v>
      </c>
    </row>
    <row r="25" spans="3:13" s="1" customFormat="1" ht="15.75">
      <c r="C25" s="32" t="s">
        <v>18</v>
      </c>
      <c r="D25" s="33" t="s">
        <v>19</v>
      </c>
      <c r="E25" s="34">
        <f>H25+K25</f>
        <v>9852.4</v>
      </c>
      <c r="F25" s="34">
        <f>I25+L25</f>
        <v>8203.4</v>
      </c>
      <c r="G25" s="35">
        <f t="shared" si="0"/>
        <v>0.8326296130891966</v>
      </c>
      <c r="H25" s="36">
        <v>1947.4</v>
      </c>
      <c r="I25" s="37">
        <v>324.4</v>
      </c>
      <c r="J25" s="35">
        <f aca="true" t="shared" si="1" ref="J25:J61">I25/H25</f>
        <v>0.1665810824689329</v>
      </c>
      <c r="K25" s="38">
        <f>K30</f>
        <v>7905</v>
      </c>
      <c r="L25" s="38">
        <f>L30</f>
        <v>7879</v>
      </c>
      <c r="M25" s="39">
        <f>L25/K25</f>
        <v>0.9967109424414927</v>
      </c>
    </row>
    <row r="26" spans="3:13" ht="15.75" hidden="1">
      <c r="C26" s="32" t="s">
        <v>63</v>
      </c>
      <c r="D26" s="33" t="s">
        <v>19</v>
      </c>
      <c r="E26" s="34">
        <f>H26+K26</f>
        <v>0</v>
      </c>
      <c r="F26" s="34">
        <f>I26+L26</f>
        <v>0</v>
      </c>
      <c r="G26" s="35" t="e">
        <f t="shared" si="0"/>
        <v>#DIV/0!</v>
      </c>
      <c r="H26" s="37"/>
      <c r="I26" s="37"/>
      <c r="J26" s="35" t="e">
        <f t="shared" si="1"/>
        <v>#DIV/0!</v>
      </c>
      <c r="K26" s="40"/>
      <c r="L26" s="41"/>
      <c r="M26" s="39"/>
    </row>
    <row r="27" spans="3:13" ht="15.75" hidden="1">
      <c r="C27" s="32" t="s">
        <v>64</v>
      </c>
      <c r="D27" s="33" t="s">
        <v>19</v>
      </c>
      <c r="E27" s="34">
        <f>H27+K27</f>
        <v>0</v>
      </c>
      <c r="F27" s="34">
        <f>I27+L27</f>
        <v>0</v>
      </c>
      <c r="G27" s="35" t="e">
        <f t="shared" si="0"/>
        <v>#DIV/0!</v>
      </c>
      <c r="H27" s="37"/>
      <c r="I27" s="37"/>
      <c r="J27" s="35" t="e">
        <f t="shared" si="1"/>
        <v>#DIV/0!</v>
      </c>
      <c r="K27" s="40"/>
      <c r="L27" s="41"/>
      <c r="M27" s="39"/>
    </row>
    <row r="28" spans="3:13" ht="15.75" hidden="1">
      <c r="C28" s="32" t="s">
        <v>65</v>
      </c>
      <c r="D28" s="33" t="s">
        <v>19</v>
      </c>
      <c r="E28" s="34">
        <f>H28+K28</f>
        <v>0</v>
      </c>
      <c r="F28" s="34">
        <f>I28+L28</f>
        <v>0</v>
      </c>
      <c r="G28" s="35" t="e">
        <f t="shared" si="0"/>
        <v>#DIV/0!</v>
      </c>
      <c r="H28" s="37"/>
      <c r="I28" s="37"/>
      <c r="J28" s="35" t="e">
        <f t="shared" si="1"/>
        <v>#DIV/0!</v>
      </c>
      <c r="K28" s="40"/>
      <c r="L28" s="41"/>
      <c r="M28" s="39"/>
    </row>
    <row r="29" spans="3:13" ht="15.75" hidden="1">
      <c r="C29" s="32" t="s">
        <v>66</v>
      </c>
      <c r="D29" s="33" t="s">
        <v>19</v>
      </c>
      <c r="E29" s="34">
        <f>H29+K29</f>
        <v>0</v>
      </c>
      <c r="F29" s="34">
        <f>I29+L29</f>
        <v>0</v>
      </c>
      <c r="G29" s="35" t="e">
        <f t="shared" si="0"/>
        <v>#DIV/0!</v>
      </c>
      <c r="H29" s="37"/>
      <c r="I29" s="37"/>
      <c r="J29" s="35" t="e">
        <f t="shared" si="1"/>
        <v>#DIV/0!</v>
      </c>
      <c r="K29" s="40"/>
      <c r="L29" s="41"/>
      <c r="M29" s="39"/>
    </row>
    <row r="30" spans="3:13" ht="15.75" hidden="1">
      <c r="C30" s="32" t="s">
        <v>67</v>
      </c>
      <c r="D30" s="33" t="s">
        <v>19</v>
      </c>
      <c r="E30" s="34">
        <f>K30</f>
        <v>7905</v>
      </c>
      <c r="F30" s="34">
        <f>L30</f>
        <v>7879</v>
      </c>
      <c r="G30" s="35">
        <f t="shared" si="0"/>
        <v>0.9967109424414927</v>
      </c>
      <c r="H30" s="37"/>
      <c r="I30" s="37"/>
      <c r="J30" s="35" t="e">
        <f t="shared" si="1"/>
        <v>#DIV/0!</v>
      </c>
      <c r="K30" s="40">
        <v>7905</v>
      </c>
      <c r="L30" s="41">
        <v>7879</v>
      </c>
      <c r="M30" s="39">
        <f>L30/K30</f>
        <v>0.9967109424414927</v>
      </c>
    </row>
    <row r="31" spans="3:13" ht="31.5">
      <c r="C31" s="32" t="s">
        <v>68</v>
      </c>
      <c r="D31" s="33" t="s">
        <v>69</v>
      </c>
      <c r="E31" s="34"/>
      <c r="F31" s="34"/>
      <c r="G31" s="35"/>
      <c r="H31" s="37">
        <v>20</v>
      </c>
      <c r="I31" s="37">
        <v>0</v>
      </c>
      <c r="J31" s="35">
        <f t="shared" si="1"/>
        <v>0</v>
      </c>
      <c r="K31" s="40"/>
      <c r="L31" s="41"/>
      <c r="M31" s="39"/>
    </row>
    <row r="32" spans="3:13" ht="15.75">
      <c r="C32" s="32" t="s">
        <v>20</v>
      </c>
      <c r="D32" s="33" t="s">
        <v>21</v>
      </c>
      <c r="E32" s="34"/>
      <c r="F32" s="34"/>
      <c r="G32" s="35"/>
      <c r="H32" s="37">
        <v>10</v>
      </c>
      <c r="I32" s="37">
        <v>0</v>
      </c>
      <c r="J32" s="35">
        <f t="shared" si="1"/>
        <v>0</v>
      </c>
      <c r="K32" s="40"/>
      <c r="L32" s="41"/>
      <c r="M32" s="39"/>
    </row>
    <row r="33" spans="3:13" s="42" customFormat="1" ht="15" customHeight="1">
      <c r="C33" s="32" t="s">
        <v>22</v>
      </c>
      <c r="D33" s="33" t="s">
        <v>23</v>
      </c>
      <c r="E33" s="34">
        <f aca="true" t="shared" si="2" ref="E33:E43">H33+K33</f>
        <v>415.5</v>
      </c>
      <c r="F33" s="34">
        <f aca="true" t="shared" si="3" ref="F33:F43">I33+L33</f>
        <v>334.5</v>
      </c>
      <c r="G33" s="35">
        <f aca="true" t="shared" si="4" ref="G33:G42">F33/E33</f>
        <v>0.8050541516245487</v>
      </c>
      <c r="H33" s="36">
        <v>93.5</v>
      </c>
      <c r="I33" s="36">
        <v>12.5</v>
      </c>
      <c r="J33" s="35">
        <f t="shared" si="1"/>
        <v>0.13368983957219252</v>
      </c>
      <c r="K33" s="38">
        <f>SUM(K34:K38)</f>
        <v>322</v>
      </c>
      <c r="L33" s="38">
        <f>SUM(L34:L38)</f>
        <v>322</v>
      </c>
      <c r="M33" s="39">
        <f>L33/K33</f>
        <v>1</v>
      </c>
    </row>
    <row r="34" spans="3:13" ht="18.75" customHeight="1" hidden="1">
      <c r="C34" s="32" t="s">
        <v>70</v>
      </c>
      <c r="D34" s="33" t="s">
        <v>71</v>
      </c>
      <c r="E34" s="34">
        <f t="shared" si="2"/>
        <v>0</v>
      </c>
      <c r="F34" s="34">
        <f t="shared" si="3"/>
        <v>0</v>
      </c>
      <c r="G34" s="101" t="e">
        <f t="shared" si="4"/>
        <v>#DIV/0!</v>
      </c>
      <c r="H34" s="37">
        <v>0</v>
      </c>
      <c r="I34" s="37"/>
      <c r="J34" s="35" t="e">
        <f t="shared" si="1"/>
        <v>#DIV/0!</v>
      </c>
      <c r="K34" s="40"/>
      <c r="L34" s="41"/>
      <c r="M34" s="39"/>
    </row>
    <row r="35" spans="3:13" ht="18.75" customHeight="1" hidden="1">
      <c r="C35" s="32" t="s">
        <v>72</v>
      </c>
      <c r="D35" s="33" t="s">
        <v>71</v>
      </c>
      <c r="E35" s="34">
        <f t="shared" si="2"/>
        <v>302</v>
      </c>
      <c r="F35" s="34">
        <f t="shared" si="3"/>
        <v>302</v>
      </c>
      <c r="G35" s="101">
        <f t="shared" si="4"/>
        <v>1</v>
      </c>
      <c r="H35" s="37">
        <v>302</v>
      </c>
      <c r="I35" s="36">
        <v>302</v>
      </c>
      <c r="J35" s="35">
        <f t="shared" si="1"/>
        <v>1</v>
      </c>
      <c r="K35" s="40"/>
      <c r="L35" s="41"/>
      <c r="M35" s="39"/>
    </row>
    <row r="36" spans="3:13" ht="18" customHeight="1" hidden="1">
      <c r="C36" s="32" t="s">
        <v>73</v>
      </c>
      <c r="D36" s="33" t="s">
        <v>71</v>
      </c>
      <c r="E36" s="34">
        <f t="shared" si="2"/>
        <v>33</v>
      </c>
      <c r="F36" s="34">
        <f t="shared" si="3"/>
        <v>33</v>
      </c>
      <c r="G36" s="101">
        <f t="shared" si="4"/>
        <v>1</v>
      </c>
      <c r="H36" s="37">
        <v>33</v>
      </c>
      <c r="I36" s="102">
        <v>33</v>
      </c>
      <c r="J36" s="35">
        <f t="shared" si="1"/>
        <v>1</v>
      </c>
      <c r="K36" s="40"/>
      <c r="L36" s="41"/>
      <c r="M36" s="39"/>
    </row>
    <row r="37" spans="3:13" ht="18" customHeight="1" hidden="1">
      <c r="C37" s="32" t="s">
        <v>74</v>
      </c>
      <c r="D37" s="33" t="s">
        <v>71</v>
      </c>
      <c r="E37" s="34">
        <f t="shared" si="2"/>
        <v>2603.7</v>
      </c>
      <c r="F37" s="34">
        <f t="shared" si="3"/>
        <v>2594</v>
      </c>
      <c r="G37" s="101">
        <f t="shared" si="4"/>
        <v>0.9962745323962054</v>
      </c>
      <c r="H37" s="37">
        <v>2281.7</v>
      </c>
      <c r="I37" s="36">
        <v>2272</v>
      </c>
      <c r="J37" s="35">
        <f t="shared" si="1"/>
        <v>0.9957487838015515</v>
      </c>
      <c r="K37" s="40">
        <v>322</v>
      </c>
      <c r="L37" s="41">
        <v>322</v>
      </c>
      <c r="M37" s="39">
        <f>L37/K37</f>
        <v>1</v>
      </c>
    </row>
    <row r="38" spans="1:13" ht="18" customHeight="1" hidden="1">
      <c r="A38" t="s">
        <v>75</v>
      </c>
      <c r="C38" s="32" t="s">
        <v>76</v>
      </c>
      <c r="D38" s="33" t="s">
        <v>71</v>
      </c>
      <c r="E38" s="34">
        <f t="shared" si="2"/>
        <v>864</v>
      </c>
      <c r="F38" s="34">
        <f t="shared" si="3"/>
        <v>864</v>
      </c>
      <c r="G38" s="101">
        <f t="shared" si="4"/>
        <v>1</v>
      </c>
      <c r="H38" s="37">
        <v>864</v>
      </c>
      <c r="I38" s="37">
        <v>864</v>
      </c>
      <c r="J38" s="35">
        <f t="shared" si="1"/>
        <v>1</v>
      </c>
      <c r="K38" s="40"/>
      <c r="L38" s="41"/>
      <c r="M38" s="39"/>
    </row>
    <row r="39" spans="3:13" ht="15.75" customHeight="1" hidden="1">
      <c r="C39" s="32" t="s">
        <v>77</v>
      </c>
      <c r="D39" s="33" t="s">
        <v>37</v>
      </c>
      <c r="E39" s="49">
        <f t="shared" si="2"/>
        <v>30</v>
      </c>
      <c r="F39" s="49">
        <f t="shared" si="3"/>
        <v>30</v>
      </c>
      <c r="G39" s="35">
        <f t="shared" si="4"/>
        <v>1</v>
      </c>
      <c r="H39" s="36">
        <v>30</v>
      </c>
      <c r="I39" s="36">
        <v>30</v>
      </c>
      <c r="J39" s="35">
        <f t="shared" si="1"/>
        <v>1</v>
      </c>
      <c r="K39" s="40"/>
      <c r="L39" s="41"/>
      <c r="M39" s="48"/>
    </row>
    <row r="40" spans="3:13" ht="15.75" customHeight="1" hidden="1">
      <c r="C40" s="32" t="s">
        <v>78</v>
      </c>
      <c r="D40" s="33" t="s">
        <v>37</v>
      </c>
      <c r="E40" s="49">
        <f t="shared" si="2"/>
        <v>73</v>
      </c>
      <c r="F40" s="49">
        <f t="shared" si="3"/>
        <v>73</v>
      </c>
      <c r="G40" s="35">
        <f t="shared" si="4"/>
        <v>1</v>
      </c>
      <c r="H40" s="36">
        <v>73</v>
      </c>
      <c r="I40" s="36">
        <v>73</v>
      </c>
      <c r="J40" s="35">
        <f t="shared" si="1"/>
        <v>1</v>
      </c>
      <c r="K40" s="40"/>
      <c r="L40" s="41"/>
      <c r="M40" s="48"/>
    </row>
    <row r="41" spans="3:13" ht="17.25" customHeight="1" hidden="1">
      <c r="C41" s="32" t="s">
        <v>79</v>
      </c>
      <c r="D41" s="33" t="s">
        <v>37</v>
      </c>
      <c r="E41" s="49">
        <f t="shared" si="2"/>
        <v>550.2</v>
      </c>
      <c r="F41" s="49">
        <f t="shared" si="3"/>
        <v>511.2</v>
      </c>
      <c r="G41" s="35">
        <f t="shared" si="4"/>
        <v>0.9291166848418756</v>
      </c>
      <c r="H41" s="36">
        <v>151.2</v>
      </c>
      <c r="I41" s="36">
        <v>151.2</v>
      </c>
      <c r="J41" s="35">
        <f t="shared" si="1"/>
        <v>1</v>
      </c>
      <c r="K41" s="40">
        <v>399</v>
      </c>
      <c r="L41" s="41">
        <v>360</v>
      </c>
      <c r="M41" s="48">
        <f>L41/K41</f>
        <v>0.9022556390977443</v>
      </c>
    </row>
    <row r="42" spans="3:13" ht="19.5" customHeight="1" hidden="1">
      <c r="C42" s="32" t="s">
        <v>80</v>
      </c>
      <c r="D42" s="33" t="s">
        <v>37</v>
      </c>
      <c r="E42" s="49">
        <f t="shared" si="2"/>
        <v>1000</v>
      </c>
      <c r="F42" s="49">
        <f t="shared" si="3"/>
        <v>1000</v>
      </c>
      <c r="G42" s="35">
        <f t="shared" si="4"/>
        <v>1</v>
      </c>
      <c r="H42" s="36">
        <v>0</v>
      </c>
      <c r="I42" s="36">
        <v>0</v>
      </c>
      <c r="J42" s="35" t="e">
        <f t="shared" si="1"/>
        <v>#DIV/0!</v>
      </c>
      <c r="K42" s="40">
        <v>1000</v>
      </c>
      <c r="L42" s="41">
        <v>1000</v>
      </c>
      <c r="M42" s="48">
        <f>L42/K42</f>
        <v>1</v>
      </c>
    </row>
    <row r="43" spans="1:13" ht="18" customHeight="1" hidden="1">
      <c r="A43" t="s">
        <v>81</v>
      </c>
      <c r="C43" s="32"/>
      <c r="D43" s="33" t="s">
        <v>37</v>
      </c>
      <c r="E43" s="49">
        <f t="shared" si="2"/>
        <v>0</v>
      </c>
      <c r="F43" s="49">
        <f t="shared" si="3"/>
        <v>0</v>
      </c>
      <c r="G43" s="35"/>
      <c r="H43" s="36">
        <v>0</v>
      </c>
      <c r="I43" s="36">
        <v>0</v>
      </c>
      <c r="J43" s="35" t="e">
        <f t="shared" si="1"/>
        <v>#DIV/0!</v>
      </c>
      <c r="K43" s="40"/>
      <c r="L43" s="41"/>
      <c r="M43" s="48"/>
    </row>
    <row r="44" spans="3:13" ht="18" customHeight="1">
      <c r="C44" s="103" t="s">
        <v>24</v>
      </c>
      <c r="D44" s="104" t="s">
        <v>25</v>
      </c>
      <c r="E44" s="54"/>
      <c r="F44" s="54"/>
      <c r="G44" s="55"/>
      <c r="H44" s="105">
        <f>H45</f>
        <v>124</v>
      </c>
      <c r="I44" s="105">
        <f>I45</f>
        <v>124</v>
      </c>
      <c r="J44" s="55">
        <f t="shared" si="1"/>
        <v>1</v>
      </c>
      <c r="K44" s="40"/>
      <c r="L44" s="41"/>
      <c r="M44" s="48"/>
    </row>
    <row r="45" spans="3:13" ht="18" customHeight="1">
      <c r="C45" s="32" t="s">
        <v>26</v>
      </c>
      <c r="D45" s="33" t="s">
        <v>27</v>
      </c>
      <c r="E45" s="49"/>
      <c r="F45" s="49"/>
      <c r="G45" s="35"/>
      <c r="H45" s="36">
        <v>124</v>
      </c>
      <c r="I45" s="36">
        <v>124</v>
      </c>
      <c r="J45" s="35">
        <f t="shared" si="1"/>
        <v>1</v>
      </c>
      <c r="K45" s="40"/>
      <c r="L45" s="41"/>
      <c r="M45" s="48"/>
    </row>
    <row r="46" spans="3:13" ht="30" customHeight="1">
      <c r="C46" s="97" t="s">
        <v>28</v>
      </c>
      <c r="D46" s="98" t="s">
        <v>29</v>
      </c>
      <c r="E46" s="29"/>
      <c r="F46" s="29"/>
      <c r="G46" s="99"/>
      <c r="H46" s="100">
        <f>H47+H48</f>
        <v>194</v>
      </c>
      <c r="I46" s="100">
        <f>I47+I48</f>
        <v>51.8</v>
      </c>
      <c r="J46" s="99">
        <f t="shared" si="1"/>
        <v>0.2670103092783505</v>
      </c>
      <c r="K46" s="40"/>
      <c r="L46" s="41"/>
      <c r="M46" s="48"/>
    </row>
    <row r="47" spans="3:13" ht="44.25" customHeight="1">
      <c r="C47" s="32" t="s">
        <v>82</v>
      </c>
      <c r="D47" s="33" t="s">
        <v>83</v>
      </c>
      <c r="E47" s="49"/>
      <c r="F47" s="49"/>
      <c r="G47" s="35"/>
      <c r="H47" s="36">
        <v>142.2</v>
      </c>
      <c r="I47" s="36">
        <v>0</v>
      </c>
      <c r="J47" s="35">
        <f t="shared" si="1"/>
        <v>0</v>
      </c>
      <c r="K47" s="40"/>
      <c r="L47" s="41"/>
      <c r="M47" s="48"/>
    </row>
    <row r="48" spans="3:13" ht="28.5" customHeight="1">
      <c r="C48" s="32" t="s">
        <v>84</v>
      </c>
      <c r="D48" s="33" t="s">
        <v>31</v>
      </c>
      <c r="E48" s="49"/>
      <c r="F48" s="49"/>
      <c r="G48" s="35"/>
      <c r="H48" s="36">
        <v>51.8</v>
      </c>
      <c r="I48" s="36">
        <v>51.8</v>
      </c>
      <c r="J48" s="35">
        <f t="shared" si="1"/>
        <v>1</v>
      </c>
      <c r="K48" s="40"/>
      <c r="L48" s="41"/>
      <c r="M48" s="48"/>
    </row>
    <row r="49" spans="3:13" ht="18" customHeight="1">
      <c r="C49" s="97" t="s">
        <v>32</v>
      </c>
      <c r="D49" s="98" t="s">
        <v>33</v>
      </c>
      <c r="E49" s="29"/>
      <c r="F49" s="29"/>
      <c r="G49" s="99"/>
      <c r="H49" s="100">
        <f>H50</f>
        <v>422.5</v>
      </c>
      <c r="I49" s="100">
        <f>I50</f>
        <v>0</v>
      </c>
      <c r="J49" s="106">
        <f t="shared" si="1"/>
        <v>0</v>
      </c>
      <c r="K49" s="40"/>
      <c r="L49" s="41"/>
      <c r="M49" s="48"/>
    </row>
    <row r="50" spans="3:13" ht="28.5" customHeight="1">
      <c r="C50" s="32" t="s">
        <v>34</v>
      </c>
      <c r="D50" s="33" t="s">
        <v>35</v>
      </c>
      <c r="E50" s="49"/>
      <c r="F50" s="49"/>
      <c r="G50" s="35"/>
      <c r="H50" s="36">
        <v>422.5</v>
      </c>
      <c r="I50" s="36">
        <v>0</v>
      </c>
      <c r="J50" s="35">
        <f t="shared" si="1"/>
        <v>0</v>
      </c>
      <c r="K50" s="40"/>
      <c r="L50" s="41"/>
      <c r="M50" s="48"/>
    </row>
    <row r="51" spans="3:13" s="31" customFormat="1" ht="18">
      <c r="C51" s="97" t="s">
        <v>38</v>
      </c>
      <c r="D51" s="98" t="s">
        <v>39</v>
      </c>
      <c r="E51" s="29" t="e">
        <f>#REF!+E57+E61+#REF!</f>
        <v>#REF!</v>
      </c>
      <c r="F51" s="29" t="e">
        <f>#REF!+F57+F61+#REF!</f>
        <v>#REF!</v>
      </c>
      <c r="G51" s="99" t="e">
        <f>F51/E51</f>
        <v>#REF!</v>
      </c>
      <c r="H51" s="100">
        <f>H57+H61+H56</f>
        <v>1733.8</v>
      </c>
      <c r="I51" s="100">
        <f>I57+I61+I56</f>
        <v>805.9</v>
      </c>
      <c r="J51" s="106">
        <f t="shared" si="1"/>
        <v>0.4648171646095282</v>
      </c>
      <c r="K51" s="54" t="e">
        <f>#REF!+K57+K61+#REF!</f>
        <v>#REF!</v>
      </c>
      <c r="L51" s="54" t="e">
        <f>#REF!+L57+L61+#REF!</f>
        <v>#REF!</v>
      </c>
      <c r="M51" s="55" t="e">
        <f>L51/K51</f>
        <v>#REF!</v>
      </c>
    </row>
    <row r="52" spans="3:13" s="1" customFormat="1" ht="18" customHeight="1" hidden="1">
      <c r="C52" s="32" t="s">
        <v>85</v>
      </c>
      <c r="D52" s="33" t="s">
        <v>41</v>
      </c>
      <c r="E52" s="49">
        <f>H52+K52</f>
        <v>156</v>
      </c>
      <c r="F52" s="49">
        <f>I52+L52</f>
        <v>156</v>
      </c>
      <c r="G52" s="35">
        <f>F52/E52</f>
        <v>1</v>
      </c>
      <c r="H52" s="37"/>
      <c r="I52" s="37"/>
      <c r="J52" s="106" t="e">
        <f t="shared" si="1"/>
        <v>#DIV/0!</v>
      </c>
      <c r="K52" s="40">
        <v>156</v>
      </c>
      <c r="L52" s="41">
        <v>156</v>
      </c>
      <c r="M52" s="55">
        <f>L52/K52</f>
        <v>1</v>
      </c>
    </row>
    <row r="53" spans="3:13" s="1" customFormat="1" ht="21" customHeight="1" hidden="1">
      <c r="C53" s="32" t="s">
        <v>86</v>
      </c>
      <c r="D53" s="107" t="s">
        <v>41</v>
      </c>
      <c r="E53" s="49">
        <f>H53+K53</f>
        <v>50</v>
      </c>
      <c r="F53" s="49">
        <f>I53+L53</f>
        <v>50</v>
      </c>
      <c r="G53" s="108">
        <v>1</v>
      </c>
      <c r="H53" s="109"/>
      <c r="I53" s="109"/>
      <c r="J53" s="106" t="e">
        <f t="shared" si="1"/>
        <v>#DIV/0!</v>
      </c>
      <c r="K53" s="110">
        <v>50</v>
      </c>
      <c r="L53" s="110">
        <v>50</v>
      </c>
      <c r="M53" s="55">
        <f>L53/K53</f>
        <v>1</v>
      </c>
    </row>
    <row r="54" spans="3:13" s="1" customFormat="1" ht="18" customHeight="1" hidden="1">
      <c r="C54" s="32" t="s">
        <v>87</v>
      </c>
      <c r="D54" s="33" t="s">
        <v>41</v>
      </c>
      <c r="E54" s="49">
        <f>H54+K54</f>
        <v>0</v>
      </c>
      <c r="F54" s="49">
        <f>I54+L54</f>
        <v>0</v>
      </c>
      <c r="G54" s="35" t="e">
        <f>F54/E54</f>
        <v>#DIV/0!</v>
      </c>
      <c r="H54" s="37"/>
      <c r="I54" s="37"/>
      <c r="J54" s="106" t="e">
        <f t="shared" si="1"/>
        <v>#DIV/0!</v>
      </c>
      <c r="K54" s="56"/>
      <c r="L54" s="41"/>
      <c r="M54" s="55"/>
    </row>
    <row r="55" spans="3:13" s="1" customFormat="1" ht="18" customHeight="1" hidden="1">
      <c r="C55" s="32" t="s">
        <v>88</v>
      </c>
      <c r="D55" s="33" t="s">
        <v>41</v>
      </c>
      <c r="E55" s="49">
        <f>H55+K55</f>
        <v>14</v>
      </c>
      <c r="F55" s="49">
        <f>I55+L55</f>
        <v>14</v>
      </c>
      <c r="G55" s="35">
        <f>F55/E55</f>
        <v>1</v>
      </c>
      <c r="H55" s="37"/>
      <c r="I55" s="37"/>
      <c r="J55" s="106" t="e">
        <f t="shared" si="1"/>
        <v>#DIV/0!</v>
      </c>
      <c r="K55" s="56">
        <v>14</v>
      </c>
      <c r="L55" s="41">
        <v>14</v>
      </c>
      <c r="M55" s="55"/>
    </row>
    <row r="56" spans="3:13" s="1" customFormat="1" ht="18" customHeight="1">
      <c r="C56" s="32" t="s">
        <v>40</v>
      </c>
      <c r="D56" s="33" t="s">
        <v>41</v>
      </c>
      <c r="E56" s="49"/>
      <c r="F56" s="49"/>
      <c r="G56" s="35"/>
      <c r="H56" s="37">
        <v>12</v>
      </c>
      <c r="I56" s="37">
        <v>0</v>
      </c>
      <c r="J56" s="35">
        <f t="shared" si="1"/>
        <v>0</v>
      </c>
      <c r="K56" s="56"/>
      <c r="L56" s="41"/>
      <c r="M56" s="55"/>
    </row>
    <row r="57" spans="3:13" s="42" customFormat="1" ht="15.75">
      <c r="C57" s="32" t="s">
        <v>89</v>
      </c>
      <c r="D57" s="33" t="s">
        <v>90</v>
      </c>
      <c r="E57" s="34">
        <f aca="true" t="shared" si="5" ref="E57:E63">H57+K57</f>
        <v>18687.6</v>
      </c>
      <c r="F57" s="34">
        <f aca="true" t="shared" si="6" ref="F57:F63">I57+L57</f>
        <v>18148</v>
      </c>
      <c r="G57" s="35">
        <f aca="true" t="shared" si="7" ref="G57:G63">F57/E57</f>
        <v>0.9711252381258161</v>
      </c>
      <c r="H57" s="36">
        <v>1183.6</v>
      </c>
      <c r="I57" s="36">
        <v>657</v>
      </c>
      <c r="J57" s="35">
        <f t="shared" si="1"/>
        <v>0.5550861777627577</v>
      </c>
      <c r="K57" s="38">
        <f>K58+K59+K60</f>
        <v>17504</v>
      </c>
      <c r="L57" s="38">
        <f>L58+L59+L60</f>
        <v>17491</v>
      </c>
      <c r="M57" s="48">
        <f>L57/K57</f>
        <v>0.9992573126142597</v>
      </c>
    </row>
    <row r="58" spans="3:13" ht="21" customHeight="1" hidden="1">
      <c r="C58" s="32" t="s">
        <v>91</v>
      </c>
      <c r="D58" s="33" t="s">
        <v>90</v>
      </c>
      <c r="E58" s="34">
        <f t="shared" si="5"/>
        <v>16563</v>
      </c>
      <c r="F58" s="34">
        <f t="shared" si="6"/>
        <v>16550</v>
      </c>
      <c r="G58" s="35">
        <f t="shared" si="7"/>
        <v>0.9992151180341725</v>
      </c>
      <c r="H58" s="37"/>
      <c r="I58" s="37"/>
      <c r="J58" s="35" t="e">
        <f t="shared" si="1"/>
        <v>#DIV/0!</v>
      </c>
      <c r="K58" s="40">
        <v>16563</v>
      </c>
      <c r="L58" s="41">
        <v>16550</v>
      </c>
      <c r="M58" s="48">
        <f>L58/K58</f>
        <v>0.9992151180341725</v>
      </c>
    </row>
    <row r="59" spans="3:13" ht="16.5" customHeight="1" hidden="1">
      <c r="C59" s="32" t="s">
        <v>92</v>
      </c>
      <c r="D59" s="33"/>
      <c r="E59" s="34">
        <f t="shared" si="5"/>
        <v>267</v>
      </c>
      <c r="F59" s="34">
        <f t="shared" si="6"/>
        <v>267</v>
      </c>
      <c r="G59" s="35">
        <f t="shared" si="7"/>
        <v>1</v>
      </c>
      <c r="H59" s="37"/>
      <c r="I59" s="37"/>
      <c r="J59" s="35" t="e">
        <f t="shared" si="1"/>
        <v>#DIV/0!</v>
      </c>
      <c r="K59" s="40">
        <v>267</v>
      </c>
      <c r="L59" s="41">
        <v>267</v>
      </c>
      <c r="M59" s="48"/>
    </row>
    <row r="60" spans="3:13" ht="19.5" customHeight="1" hidden="1">
      <c r="C60" s="32" t="s">
        <v>93</v>
      </c>
      <c r="D60" s="33" t="s">
        <v>90</v>
      </c>
      <c r="E60" s="34">
        <f t="shared" si="5"/>
        <v>674</v>
      </c>
      <c r="F60" s="34">
        <f t="shared" si="6"/>
        <v>674</v>
      </c>
      <c r="G60" s="35">
        <f t="shared" si="7"/>
        <v>1</v>
      </c>
      <c r="H60" s="37"/>
      <c r="I60" s="37"/>
      <c r="J60" s="35" t="e">
        <f t="shared" si="1"/>
        <v>#DIV/0!</v>
      </c>
      <c r="K60" s="40">
        <v>674</v>
      </c>
      <c r="L60" s="41">
        <v>674</v>
      </c>
      <c r="M60" s="48">
        <f>L60/K60</f>
        <v>1</v>
      </c>
    </row>
    <row r="61" spans="3:13" s="42" customFormat="1" ht="15" customHeight="1">
      <c r="C61" s="32" t="s">
        <v>42</v>
      </c>
      <c r="D61" s="33" t="s">
        <v>43</v>
      </c>
      <c r="E61" s="34">
        <f t="shared" si="5"/>
        <v>6326.2</v>
      </c>
      <c r="F61" s="34">
        <f t="shared" si="6"/>
        <v>5907.9</v>
      </c>
      <c r="G61" s="35">
        <f t="shared" si="7"/>
        <v>0.9338781575037147</v>
      </c>
      <c r="H61" s="37">
        <v>538.2</v>
      </c>
      <c r="I61" s="37">
        <v>148.9</v>
      </c>
      <c r="J61" s="35">
        <f t="shared" si="1"/>
        <v>0.27666295057599405</v>
      </c>
      <c r="K61" s="38">
        <f>K62+K63</f>
        <v>5788</v>
      </c>
      <c r="L61" s="38">
        <f>L62+L63</f>
        <v>5759</v>
      </c>
      <c r="M61" s="48">
        <f>L61/K61</f>
        <v>0.9949896337249482</v>
      </c>
    </row>
    <row r="62" spans="3:13" s="42" customFormat="1" ht="15" customHeight="1" hidden="1">
      <c r="C62" s="32" t="s">
        <v>94</v>
      </c>
      <c r="D62" s="33" t="s">
        <v>43</v>
      </c>
      <c r="E62" s="34">
        <f t="shared" si="5"/>
        <v>895</v>
      </c>
      <c r="F62" s="34">
        <f t="shared" si="6"/>
        <v>895</v>
      </c>
      <c r="G62" s="35">
        <f t="shared" si="7"/>
        <v>1</v>
      </c>
      <c r="H62" s="37"/>
      <c r="I62" s="37"/>
      <c r="J62" s="111"/>
      <c r="K62" s="40">
        <v>895</v>
      </c>
      <c r="L62" s="41">
        <v>895</v>
      </c>
      <c r="M62" s="48">
        <f>L62/K62</f>
        <v>1</v>
      </c>
    </row>
    <row r="63" spans="3:13" s="42" customFormat="1" ht="15" customHeight="1" hidden="1">
      <c r="C63" s="32" t="s">
        <v>95</v>
      </c>
      <c r="D63" s="33" t="s">
        <v>43</v>
      </c>
      <c r="E63" s="34">
        <f t="shared" si="5"/>
        <v>5243</v>
      </c>
      <c r="F63" s="34">
        <f t="shared" si="6"/>
        <v>5214</v>
      </c>
      <c r="G63" s="35">
        <f t="shared" si="7"/>
        <v>0.9944688155636087</v>
      </c>
      <c r="H63" s="37">
        <v>350</v>
      </c>
      <c r="I63" s="37">
        <v>350</v>
      </c>
      <c r="J63" s="111">
        <f>I63/H63</f>
        <v>1</v>
      </c>
      <c r="K63" s="40">
        <v>4893</v>
      </c>
      <c r="L63" s="41">
        <v>4864</v>
      </c>
      <c r="M63" s="48">
        <f>L63/K63</f>
        <v>0.9940731657469855</v>
      </c>
    </row>
    <row r="64" spans="3:13" ht="18.75" customHeight="1" hidden="1">
      <c r="C64" s="32" t="s">
        <v>96</v>
      </c>
      <c r="D64" s="33" t="s">
        <v>97</v>
      </c>
      <c r="E64" s="34"/>
      <c r="F64" s="34"/>
      <c r="G64" s="35"/>
      <c r="H64" s="37"/>
      <c r="I64" s="36"/>
      <c r="J64" s="111"/>
      <c r="K64" s="40"/>
      <c r="L64" s="41"/>
      <c r="M64" s="48"/>
    </row>
    <row r="65" spans="3:13" ht="18.75" customHeight="1" hidden="1">
      <c r="C65" s="32" t="s">
        <v>98</v>
      </c>
      <c r="D65" s="33" t="s">
        <v>97</v>
      </c>
      <c r="E65" s="34">
        <f aca="true" t="shared" si="8" ref="E65:E70">H65+K65</f>
        <v>8246</v>
      </c>
      <c r="F65" s="34">
        <f aca="true" t="shared" si="9" ref="F65:F70">I65+L65</f>
        <v>8246</v>
      </c>
      <c r="G65" s="35">
        <f aca="true" t="shared" si="10" ref="G65:G71">F65/E65</f>
        <v>1</v>
      </c>
      <c r="H65" s="102">
        <v>8246</v>
      </c>
      <c r="I65" s="36">
        <v>8246</v>
      </c>
      <c r="J65" s="111">
        <f aca="true" t="shared" si="11" ref="J65:J76">I65/H65</f>
        <v>1</v>
      </c>
      <c r="K65" s="40"/>
      <c r="L65" s="41"/>
      <c r="M65" s="48"/>
    </row>
    <row r="66" spans="3:13" s="1" customFormat="1" ht="18" customHeight="1" hidden="1">
      <c r="C66" s="32" t="s">
        <v>99</v>
      </c>
      <c r="D66" s="33" t="s">
        <v>100</v>
      </c>
      <c r="E66" s="34">
        <f t="shared" si="8"/>
        <v>12156.5</v>
      </c>
      <c r="F66" s="49">
        <f t="shared" si="9"/>
        <v>12105</v>
      </c>
      <c r="G66" s="35">
        <f t="shared" si="10"/>
        <v>0.9957635832682105</v>
      </c>
      <c r="H66" s="37">
        <v>5100.5</v>
      </c>
      <c r="I66" s="37">
        <v>5094</v>
      </c>
      <c r="J66" s="111">
        <f t="shared" si="11"/>
        <v>0.998725615135771</v>
      </c>
      <c r="K66" s="40">
        <v>7056</v>
      </c>
      <c r="L66" s="41">
        <v>7011</v>
      </c>
      <c r="M66" s="112">
        <f>L66/K66</f>
        <v>0.9936224489795918</v>
      </c>
    </row>
    <row r="67" spans="3:13" s="1" customFormat="1" ht="18" customHeight="1" hidden="1">
      <c r="C67" s="32" t="s">
        <v>101</v>
      </c>
      <c r="D67" s="33" t="s">
        <v>100</v>
      </c>
      <c r="E67" s="34">
        <f t="shared" si="8"/>
        <v>112</v>
      </c>
      <c r="F67" s="49">
        <f t="shared" si="9"/>
        <v>111</v>
      </c>
      <c r="G67" s="35">
        <f t="shared" si="10"/>
        <v>0.9910714285714286</v>
      </c>
      <c r="H67" s="37">
        <v>112</v>
      </c>
      <c r="I67" s="37">
        <v>111</v>
      </c>
      <c r="J67" s="111">
        <f t="shared" si="11"/>
        <v>0.9910714285714286</v>
      </c>
      <c r="K67" s="40"/>
      <c r="L67" s="41"/>
      <c r="M67" s="112"/>
    </row>
    <row r="68" spans="3:13" s="1" customFormat="1" ht="18.75" customHeight="1" hidden="1">
      <c r="C68" s="32" t="s">
        <v>102</v>
      </c>
      <c r="D68" s="33" t="s">
        <v>100</v>
      </c>
      <c r="E68" s="34">
        <f t="shared" si="8"/>
        <v>5229</v>
      </c>
      <c r="F68" s="49">
        <f t="shared" si="9"/>
        <v>5216</v>
      </c>
      <c r="G68" s="35">
        <f t="shared" si="10"/>
        <v>0.9975138649837445</v>
      </c>
      <c r="H68" s="37">
        <v>5229</v>
      </c>
      <c r="I68" s="37">
        <v>5216</v>
      </c>
      <c r="J68" s="111">
        <f t="shared" si="11"/>
        <v>0.9975138649837445</v>
      </c>
      <c r="K68" s="40"/>
      <c r="L68" s="41"/>
      <c r="M68" s="112"/>
    </row>
    <row r="69" spans="3:13" s="1" customFormat="1" ht="17.25" customHeight="1" hidden="1">
      <c r="C69" s="32" t="s">
        <v>103</v>
      </c>
      <c r="D69" s="33" t="s">
        <v>100</v>
      </c>
      <c r="E69" s="34">
        <f t="shared" si="8"/>
        <v>948</v>
      </c>
      <c r="F69" s="49">
        <f t="shared" si="9"/>
        <v>948</v>
      </c>
      <c r="G69" s="35">
        <f t="shared" si="10"/>
        <v>1</v>
      </c>
      <c r="H69" s="37">
        <v>372</v>
      </c>
      <c r="I69" s="37">
        <v>372</v>
      </c>
      <c r="J69" s="111">
        <f t="shared" si="11"/>
        <v>1</v>
      </c>
      <c r="K69" s="40">
        <v>576</v>
      </c>
      <c r="L69" s="41">
        <v>576</v>
      </c>
      <c r="M69" s="112">
        <f>L69/K69</f>
        <v>1</v>
      </c>
    </row>
    <row r="70" spans="3:13" s="1" customFormat="1" ht="17.25" customHeight="1" hidden="1">
      <c r="C70" s="32" t="s">
        <v>104</v>
      </c>
      <c r="D70" s="33" t="s">
        <v>100</v>
      </c>
      <c r="E70" s="34">
        <f t="shared" si="8"/>
        <v>205</v>
      </c>
      <c r="F70" s="49">
        <f t="shared" si="9"/>
        <v>205</v>
      </c>
      <c r="G70" s="35">
        <f t="shared" si="10"/>
        <v>1</v>
      </c>
      <c r="H70" s="37">
        <v>100</v>
      </c>
      <c r="I70" s="37">
        <v>100</v>
      </c>
      <c r="J70" s="111">
        <f t="shared" si="11"/>
        <v>1</v>
      </c>
      <c r="K70" s="40">
        <v>105</v>
      </c>
      <c r="L70" s="41">
        <v>105</v>
      </c>
      <c r="M70" s="112">
        <f>L70/K70</f>
        <v>1</v>
      </c>
    </row>
    <row r="71" spans="3:13" s="31" customFormat="1" ht="21.75" customHeight="1">
      <c r="C71" s="97" t="s">
        <v>105</v>
      </c>
      <c r="D71" s="98" t="s">
        <v>106</v>
      </c>
      <c r="E71" s="113" t="e">
        <f>E72+#REF!+#REF!+#REF!+#REF!+E75</f>
        <v>#REF!</v>
      </c>
      <c r="F71" s="113" t="e">
        <f>F72+#REF!+#REF!+#REF!+#REF!+F75</f>
        <v>#REF!</v>
      </c>
      <c r="G71" s="99" t="e">
        <f t="shared" si="10"/>
        <v>#REF!</v>
      </c>
      <c r="H71" s="100">
        <f>H72</f>
        <v>2139</v>
      </c>
      <c r="I71" s="100">
        <f>I72</f>
        <v>404.5</v>
      </c>
      <c r="J71" s="99">
        <f t="shared" si="11"/>
        <v>0.18910705937353903</v>
      </c>
      <c r="K71" s="114" t="e">
        <f>K72+#REF!+#REF!+K75</f>
        <v>#REF!</v>
      </c>
      <c r="L71" s="114" t="e">
        <f>L72+#REF!+#REF!+L75</f>
        <v>#REF!</v>
      </c>
      <c r="M71" s="55" t="e">
        <f>L71/K71</f>
        <v>#REF!</v>
      </c>
    </row>
    <row r="72" spans="3:13" s="115" customFormat="1" ht="21.75" customHeight="1">
      <c r="C72" s="116" t="s">
        <v>107</v>
      </c>
      <c r="D72" s="117" t="s">
        <v>100</v>
      </c>
      <c r="E72" s="118"/>
      <c r="F72" s="118"/>
      <c r="G72" s="35"/>
      <c r="H72" s="36">
        <v>2139</v>
      </c>
      <c r="I72" s="36">
        <v>404.5</v>
      </c>
      <c r="J72" s="106">
        <f t="shared" si="11"/>
        <v>0.18910705937353903</v>
      </c>
      <c r="K72" s="52">
        <f>K73+K74</f>
        <v>0</v>
      </c>
      <c r="L72" s="52">
        <f>L73+L74</f>
        <v>0</v>
      </c>
      <c r="M72" s="55"/>
    </row>
    <row r="73" spans="3:13" ht="19.5" customHeight="1" hidden="1">
      <c r="C73" s="32"/>
      <c r="D73" s="117"/>
      <c r="E73" s="34"/>
      <c r="F73" s="34"/>
      <c r="G73" s="35"/>
      <c r="H73" s="36"/>
      <c r="I73" s="36"/>
      <c r="J73" s="99" t="e">
        <f t="shared" si="11"/>
        <v>#DIV/0!</v>
      </c>
      <c r="K73" s="49"/>
      <c r="L73" s="119"/>
      <c r="M73" s="120"/>
    </row>
    <row r="74" spans="3:13" ht="19.5" customHeight="1" hidden="1">
      <c r="C74" s="32"/>
      <c r="D74" s="117"/>
      <c r="E74" s="34"/>
      <c r="F74" s="34"/>
      <c r="G74" s="35"/>
      <c r="H74" s="36"/>
      <c r="I74" s="36"/>
      <c r="J74" s="99" t="e">
        <f t="shared" si="11"/>
        <v>#DIV/0!</v>
      </c>
      <c r="K74" s="49"/>
      <c r="L74" s="119"/>
      <c r="M74" s="120"/>
    </row>
    <row r="75" spans="3:13" s="65" customFormat="1" ht="19.5" customHeight="1" hidden="1">
      <c r="C75" s="121" t="s">
        <v>108</v>
      </c>
      <c r="D75" s="122" t="s">
        <v>109</v>
      </c>
      <c r="E75" s="123">
        <f>H75+K75</f>
        <v>19815</v>
      </c>
      <c r="F75" s="123">
        <f>I75+L75</f>
        <v>19686</v>
      </c>
      <c r="G75" s="124">
        <f>F75/E75</f>
        <v>0.9934897804693414</v>
      </c>
      <c r="H75" s="125"/>
      <c r="I75" s="125"/>
      <c r="J75" s="99" t="e">
        <f t="shared" si="11"/>
        <v>#DIV/0!</v>
      </c>
      <c r="K75" s="62">
        <v>19815</v>
      </c>
      <c r="L75" s="63">
        <v>19686</v>
      </c>
      <c r="M75" s="64">
        <f>L75/K75</f>
        <v>0.9934897804693414</v>
      </c>
    </row>
    <row r="76" spans="3:13" s="31" customFormat="1" ht="18.75" customHeight="1">
      <c r="C76" s="126" t="s">
        <v>48</v>
      </c>
      <c r="D76" s="127"/>
      <c r="E76" s="72" t="e">
        <f>E24+#REF!+#REF!+#REF!+E51+#REF!+#REF!+#REF!+#REF!+#REF!</f>
        <v>#REF!</v>
      </c>
      <c r="F76" s="72" t="e">
        <f>F24+#REF!+#REF!+#REF!+F51+#REF!+#REF!+#REF!+#REF!+#REF!</f>
        <v>#REF!</v>
      </c>
      <c r="G76" s="73" t="e">
        <f>F76/E76</f>
        <v>#REF!</v>
      </c>
      <c r="H76" s="128">
        <f>H24+H46+H49+H51+H71+H44</f>
        <v>6664.2</v>
      </c>
      <c r="I76" s="128">
        <f>I24+I46+I49+I51+I71+I44</f>
        <v>1723.1</v>
      </c>
      <c r="J76" s="99">
        <f t="shared" si="11"/>
        <v>0.2585606674469554</v>
      </c>
      <c r="K76" s="72" t="e">
        <f>K24+#REF!+#REF!+K51+#REF!+#REF!+K71</f>
        <v>#REF!</v>
      </c>
      <c r="L76" s="72" t="e">
        <f>L24+#REF!+#REF!+L51+#REF!+#REF!+L71</f>
        <v>#REF!</v>
      </c>
      <c r="M76" s="73" t="e">
        <f>L76/K76</f>
        <v>#REF!</v>
      </c>
    </row>
    <row r="77" spans="3:13" s="1" customFormat="1" ht="31.5" hidden="1">
      <c r="C77" s="129" t="s">
        <v>110</v>
      </c>
      <c r="D77" s="130"/>
      <c r="E77" s="38" t="e">
        <f>H77+K77</f>
        <v>#REF!</v>
      </c>
      <c r="F77" s="38" t="e">
        <f>I77+L77</f>
        <v>#REF!</v>
      </c>
      <c r="G77" s="48"/>
      <c r="H77" s="131">
        <f>H19-H76</f>
        <v>270758.8</v>
      </c>
      <c r="I77" s="131">
        <f>I19-I76</f>
        <v>276924.9</v>
      </c>
      <c r="J77" s="35"/>
      <c r="K77" s="131" t="e">
        <f>K19-K76</f>
        <v>#REF!</v>
      </c>
      <c r="L77" s="131" t="e">
        <f>L19-L76</f>
        <v>#REF!</v>
      </c>
      <c r="M77" s="112"/>
    </row>
    <row r="78" spans="3:13" s="1" customFormat="1" ht="3" customHeight="1" hidden="1">
      <c r="C78" s="129"/>
      <c r="D78" s="130"/>
      <c r="E78" s="132"/>
      <c r="F78" s="132"/>
      <c r="G78" s="101"/>
      <c r="H78" s="131"/>
      <c r="I78" s="131"/>
      <c r="J78" s="133"/>
      <c r="K78" s="131"/>
      <c r="L78" s="131"/>
      <c r="M78" s="101"/>
    </row>
    <row r="79" spans="3:13" ht="18" customHeight="1" hidden="1">
      <c r="C79" s="116" t="s">
        <v>111</v>
      </c>
      <c r="D79" s="134"/>
      <c r="E79" s="40">
        <f>H79+K79</f>
        <v>1900</v>
      </c>
      <c r="F79" s="40">
        <f>I79+L79</f>
        <v>0</v>
      </c>
      <c r="G79" s="40">
        <f>J79+M79</f>
        <v>-1900</v>
      </c>
      <c r="H79" s="135">
        <v>1900</v>
      </c>
      <c r="I79" s="135"/>
      <c r="J79" s="135">
        <f>I79-H79</f>
        <v>-1900</v>
      </c>
      <c r="K79" s="135"/>
      <c r="L79" s="136"/>
      <c r="M79" s="101"/>
    </row>
    <row r="80" spans="3:13" ht="16.5" customHeight="1" hidden="1">
      <c r="C80" s="116" t="s">
        <v>112</v>
      </c>
      <c r="D80" s="134"/>
      <c r="E80" s="40">
        <f>H80+K80</f>
        <v>1610</v>
      </c>
      <c r="F80" s="40">
        <f>I80+L80</f>
        <v>0</v>
      </c>
      <c r="G80" s="40">
        <f>F80-E80</f>
        <v>-1610</v>
      </c>
      <c r="H80" s="135">
        <v>1610</v>
      </c>
      <c r="I80" s="135"/>
      <c r="J80" s="135">
        <f>I80-H80</f>
        <v>-1610</v>
      </c>
      <c r="K80" s="135"/>
      <c r="L80" s="136"/>
      <c r="M80" s="101"/>
    </row>
    <row r="81" spans="3:13" ht="28.5" customHeight="1" hidden="1">
      <c r="C81" s="137" t="s">
        <v>113</v>
      </c>
      <c r="D81" s="138"/>
      <c r="E81" s="139">
        <f>H81+K81</f>
        <v>4390</v>
      </c>
      <c r="F81" s="139">
        <f>I81+L81</f>
        <v>3329</v>
      </c>
      <c r="G81" s="139">
        <f>F81-E81</f>
        <v>-1061</v>
      </c>
      <c r="H81" s="135">
        <v>4390</v>
      </c>
      <c r="I81" s="135">
        <v>3329</v>
      </c>
      <c r="J81" s="135">
        <f>I81-H81</f>
        <v>-1061</v>
      </c>
      <c r="K81" s="135"/>
      <c r="L81" s="136"/>
      <c r="M81" s="133"/>
    </row>
    <row r="82" spans="3:13" ht="15.75" hidden="1">
      <c r="C82" s="140" t="s">
        <v>114</v>
      </c>
      <c r="D82" s="134" t="s">
        <v>62</v>
      </c>
      <c r="E82" s="132">
        <f aca="true" t="shared" si="12" ref="E82:J82">SUM(E79:E81)</f>
        <v>7900</v>
      </c>
      <c r="F82" s="132">
        <f t="shared" si="12"/>
        <v>3329</v>
      </c>
      <c r="G82" s="132">
        <f t="shared" si="12"/>
        <v>-4571</v>
      </c>
      <c r="H82" s="132">
        <f t="shared" si="12"/>
        <v>7900</v>
      </c>
      <c r="I82" s="132">
        <f t="shared" si="12"/>
        <v>3329</v>
      </c>
      <c r="J82" s="132">
        <f t="shared" si="12"/>
        <v>-4571</v>
      </c>
      <c r="K82" s="132"/>
      <c r="L82" s="141"/>
      <c r="M82" s="101"/>
    </row>
    <row r="83" spans="3:13" s="77" customFormat="1" ht="15.75">
      <c r="C83" s="74"/>
      <c r="D83" s="75"/>
      <c r="E83" s="76"/>
      <c r="F83" s="76"/>
      <c r="G83" s="76"/>
      <c r="H83" s="76"/>
      <c r="I83" s="76"/>
      <c r="J83" s="76"/>
      <c r="K83" s="76"/>
      <c r="L83" s="76"/>
      <c r="M83" s="76"/>
    </row>
    <row r="84" spans="3:13" ht="18.75"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76"/>
    </row>
    <row r="85" ht="15">
      <c r="C85" s="13"/>
    </row>
  </sheetData>
  <sheetProtection selectLockedCells="1" selectUnlockedCells="1"/>
  <mergeCells count="10">
    <mergeCell ref="C13:C14"/>
    <mergeCell ref="H13:J13"/>
    <mergeCell ref="K13:M13"/>
    <mergeCell ref="C84:L84"/>
    <mergeCell ref="C4:M4"/>
    <mergeCell ref="C5:J5"/>
    <mergeCell ref="C6:J6"/>
    <mergeCell ref="C9:J9"/>
    <mergeCell ref="C10:J10"/>
    <mergeCell ref="C11:J11"/>
  </mergeCells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2023-04-20T08:07:50Z</cp:lastPrinted>
  <dcterms:created xsi:type="dcterms:W3CDTF">2023-04-20T08:08:55Z</dcterms:created>
  <dcterms:modified xsi:type="dcterms:W3CDTF">2023-04-20T08:08:55Z</dcterms:modified>
  <cp:category/>
  <cp:version/>
  <cp:contentType/>
  <cp:contentStatus/>
</cp:coreProperties>
</file>