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05" windowHeight="8100" tabRatio="821" activeTab="0"/>
  </bookViews>
  <sheets>
    <sheet name="на 01.05" sheetId="1" r:id="rId1"/>
  </sheets>
  <definedNames/>
  <calcPr fullCalcOnLoad="1"/>
</workbook>
</file>

<file path=xl/sharedStrings.xml><?xml version="1.0" encoding="utf-8"?>
<sst xmlns="http://schemas.openxmlformats.org/spreadsheetml/2006/main" count="234" uniqueCount="210">
  <si>
    <t>Всего</t>
  </si>
  <si>
    <t>Национальный проект «Демография»</t>
  </si>
  <si>
    <t>1.</t>
  </si>
  <si>
    <t>2.</t>
  </si>
  <si>
    <t>3.</t>
  </si>
  <si>
    <t>4.</t>
  </si>
  <si>
    <t>5.</t>
  </si>
  <si>
    <t>Национальный проект «Здравоохранение»</t>
  </si>
  <si>
    <t>6.</t>
  </si>
  <si>
    <t>7.</t>
  </si>
  <si>
    <t>Национальный проект «Образование»</t>
  </si>
  <si>
    <t>8.</t>
  </si>
  <si>
    <t>Национальный проект «Жилье и городская среда»</t>
  </si>
  <si>
    <t>Национальный проект «Экология»</t>
  </si>
  <si>
    <t>Национальный проект «Безопасные и качественные автомобильные дороги»</t>
  </si>
  <si>
    <t>Национальный проект «Производительность труда и поддержка занятости»</t>
  </si>
  <si>
    <t>Национальный проект «Культура»</t>
  </si>
  <si>
    <t>Национальный проект «Международная кооперация и экспорт»</t>
  </si>
  <si>
    <t>ФБ</t>
  </si>
  <si>
    <t>РБ</t>
  </si>
  <si>
    <t xml:space="preserve">И Н Ф О Р М А Ц И Я </t>
  </si>
  <si>
    <t>Национальный проект «Малое и среднее предпринимательство и поддержка индивидуальной предпринимательской инициативы»</t>
  </si>
  <si>
    <t>1.1.</t>
  </si>
  <si>
    <t>1.2.</t>
  </si>
  <si>
    <t>Обеспечение детских музыкальных, художественных, хореографических школ, школ искусств, училищ необходимыми инструментами, оборудованием и материалами</t>
  </si>
  <si>
    <t>1.3.</t>
  </si>
  <si>
    <t>Обеспечение учреждений культуры специализированным автотранспортом  для обслуживания населения, в том числе сельского населения</t>
  </si>
  <si>
    <t>2.1.</t>
  </si>
  <si>
    <t>3.1.</t>
  </si>
  <si>
    <t>Обеспечение охвата всех граждан профилактическими медицинскими осмотрами не реже одного раза в год (согласно выставленным счетам по ОМС)</t>
  </si>
  <si>
    <t>3.2.</t>
  </si>
  <si>
    <t>Профессиональное обучение и дополнительное профессиональное образование женщин в период отпуска по уходу за ребенком до достижения им возраста трех лет</t>
  </si>
  <si>
    <t>Предоставление ежемесячной выплаты в связи с рождением (усыновлением) первого ребенка</t>
  </si>
  <si>
    <t>Предоставление ежемесячной выплаты при рождении третьего или последующий детей до достижения ребенком возраста трех лет</t>
  </si>
  <si>
    <t>Предоставление единовременной выплаты материнского капитала</t>
  </si>
  <si>
    <t xml:space="preserve">Система долговременного ухода за гражданами пожилого возраста и инвалидами </t>
  </si>
  <si>
    <t>Мероприятия по организации профессионального обучения и дополнительного профессионального образования лиц предпенсионного возраста</t>
  </si>
  <si>
    <t xml:space="preserve">Создание единого цифрового контура в сфере здравоохранения Республики Марий Эл
Создание механизмов взаимодействия медицинских организаций Республики Марий Эл на основе региональной медицинской информационной системы (РМИС).
</t>
  </si>
  <si>
    <t>Реализация мероприятий по формированию комфортной городской среды (благоустройство дворовых и общественных территорий)</t>
  </si>
  <si>
    <t>Расселение граждан из непригодного для проживания жилищного фонда, обеспечивающих соблюдение их жилищных прав, установленных законодательством Российской Федерации"</t>
  </si>
  <si>
    <t>«Формирование системы мотивации граждан к здоровому образу жизни, включая здоровое питание и отказ от вредных привычек (Укрепление общественного здоровья)»</t>
  </si>
  <si>
    <t>«Развитие системы оказания первичной медико-санитарной помощи»</t>
  </si>
  <si>
    <t>«Борьба с сердечно-сосудистыми заболеваниями»</t>
  </si>
  <si>
    <t>«Борьба с онкологическими заболеваниями»</t>
  </si>
  <si>
    <t>«Развитие детского здравоохранения, включая создание современной инфраструктуры оказания медицинской помощи детям»</t>
  </si>
  <si>
    <t>«Обеспечение медицинских организаций системы здравоохранения квалифицированными кадрами»</t>
  </si>
  <si>
    <t>«Создание единого цифрового контура в здравоохранении на основе единой государственной информационной системы здравоохранения (ЕГИСЗ)»</t>
  </si>
  <si>
    <t>«Развитие экспорта медицинских услуг»</t>
  </si>
  <si>
    <t>«Современная школа»</t>
  </si>
  <si>
    <t>«Успех каждого ребенка»</t>
  </si>
  <si>
    <t>«Цифровая образовательная среда»</t>
  </si>
  <si>
    <t>«Социальная активность»</t>
  </si>
  <si>
    <t>«Жилье»</t>
  </si>
  <si>
    <t>«Обеспечение устойчивого сокращения непригодного для проживания жилищного фонда»</t>
  </si>
  <si>
    <t>«Чистая страна»</t>
  </si>
  <si>
    <t>«Чистая вода»</t>
  </si>
  <si>
    <t xml:space="preserve">«Оздоровление Волги» </t>
  </si>
  <si>
    <t>«Сохранение лесов»</t>
  </si>
  <si>
    <t>млн. рублей</t>
  </si>
  <si>
    <t xml:space="preserve">«Системные меры по повышению производительности труда» </t>
  </si>
  <si>
    <t xml:space="preserve">«Адресная поддержка повышения производительности труда на предприятиях» </t>
  </si>
  <si>
    <t>«Информационная инфраструктура»</t>
  </si>
  <si>
    <t>«Кадры для цифровой экономики»</t>
  </si>
  <si>
    <t>«Цифровые технологии»</t>
  </si>
  <si>
    <t>«Цифровое государственное управление»</t>
  </si>
  <si>
    <t>«Культурная среда»</t>
  </si>
  <si>
    <t>«Творческие люди»</t>
  </si>
  <si>
    <t xml:space="preserve">«Расширение доступа субъектов МСП к финансовым ресурсам, в том числе льготному финансированию» </t>
  </si>
  <si>
    <t>«Акселерация субъектов малого и среднего предпринимательства»</t>
  </si>
  <si>
    <t>«Экспорт продукции АПК»</t>
  </si>
  <si>
    <t>«Системные меры развития международной кооперации и экспорта»</t>
  </si>
  <si>
    <t>«Содействие занятости женщин - создание условий дошкольного образования для детей в возрасте до трех лет»</t>
  </si>
  <si>
    <t>«Старшее поколение»</t>
  </si>
  <si>
    <t>Укрепление здоровья, увеличение периода активного долголетия и продолжительности здоровой жизни (охват граждан старше трудоспособного возраста из групп риска вакцинацией против пневмококковой инфекции)</t>
  </si>
  <si>
    <t>Внедрение целевой модели цифровой образовательной среды</t>
  </si>
  <si>
    <t>6.3.</t>
  </si>
  <si>
    <t>Строительство, реконструкция (модернизация) очистных сооружений, обеспечивающих сокращение отведения в р.Волгу загрязненных сточных вод на 0,025 км3/год</t>
  </si>
  <si>
    <r>
      <t>Наименование региональных проектов (программ)</t>
    </r>
    <r>
      <rPr>
        <sz val="10"/>
        <color indexed="10"/>
        <rFont val="Times New Roman"/>
        <family val="1"/>
      </rPr>
      <t xml:space="preserve">                                         </t>
    </r>
  </si>
  <si>
    <t>«Формирование комплексной системы обращения с твердыми коммунальными отходами»</t>
  </si>
  <si>
    <t>2019 - 2024 гг.</t>
  </si>
  <si>
    <t>Всего по региональным проектам (программам)</t>
  </si>
  <si>
    <t>«Промышленный экспорт»</t>
  </si>
  <si>
    <t>Приобретение автотранспорта в целях осуществления доставки лиц старше 65 лет, проживающих в сельской местности, в медицинские организации</t>
  </si>
  <si>
    <t>Общесистемные меры развития дорожного хозяйства</t>
  </si>
  <si>
    <t>Дорожная сеть</t>
  </si>
  <si>
    <t>Пояснение (в т.ч. указать информацию по заключенным муниципальным соглашениям, контрактам)</t>
  </si>
  <si>
    <t>«Финансовая поддержка семей при рождении детей»</t>
  </si>
  <si>
    <t>об участии Параньгинского муниципального района в региональных проектах (программах)</t>
  </si>
  <si>
    <t>Безопасность дорожного движения</t>
  </si>
  <si>
    <t>«Спорт - норма жизни»</t>
  </si>
  <si>
    <t>Ответственный орган исполнительной власти РМЭ</t>
  </si>
  <si>
    <t>Минсоцразвития Республики Марий Эл</t>
  </si>
  <si>
    <t>Минобрнауки Республики Марий Эл, 
ДТЗН Республики Марий Эл</t>
  </si>
  <si>
    <t xml:space="preserve">Минсоцразвития Республики Марий Эл, Минздрав Республики Марий Эл, 
ДТЗН Республики Марий Эл </t>
  </si>
  <si>
    <t>Минздрав Республики Марий Эл</t>
  </si>
  <si>
    <t>Минспорттуризм Республики Марий Эл</t>
  </si>
  <si>
    <t>Минобрнауки Республики 
Марий Эл</t>
  </si>
  <si>
    <t xml:space="preserve">Минспорттуризм Республики 
Марий Эл, Минобрнауки Республики 
Марий Эл </t>
  </si>
  <si>
    <t>Минстрой 
и ЖКХ Республики 
Марий Эл</t>
  </si>
  <si>
    <t>Минприроды Республики 
Марий Эл</t>
  </si>
  <si>
    <t>Минприроды Республики 
Марий Эл, Минстрой 
и ЖКХ Республики 
Марий Эл</t>
  </si>
  <si>
    <t xml:space="preserve">Минтранс Республики 
Марий Эл </t>
  </si>
  <si>
    <t>Минэконом-развития Республики 
Марий Эл</t>
  </si>
  <si>
    <t>Департамент информатизации и связи Республики Марий Эл</t>
  </si>
  <si>
    <t>«Цифровая культура»</t>
  </si>
  <si>
    <t>«Информационная безопасность»</t>
  </si>
  <si>
    <t>«Молодые профессионалы (Повышение конкурентоспособности профессионального образования)»</t>
  </si>
  <si>
    <t>Минкультуры Республики 
Марий Эл</t>
  </si>
  <si>
    <t>Минэконом-развития Республики Марий Эл</t>
  </si>
  <si>
    <t>Минсельхоз Республики 
Марий Эл, Минэконом-развития Республики 
Марий Эл</t>
  </si>
  <si>
    <t>«Формирование комфортной городской среды»</t>
  </si>
  <si>
    <t>9.</t>
  </si>
  <si>
    <t>9.1.</t>
  </si>
  <si>
    <t>9.1.1.</t>
  </si>
  <si>
    <t>10.</t>
  </si>
  <si>
    <t>11.</t>
  </si>
  <si>
    <t>11.1.</t>
  </si>
  <si>
    <t>12.</t>
  </si>
  <si>
    <t>13.</t>
  </si>
  <si>
    <t>14.</t>
  </si>
  <si>
    <t>15.</t>
  </si>
  <si>
    <t>16.</t>
  </si>
  <si>
    <t>17.</t>
  </si>
  <si>
    <t>19.</t>
  </si>
  <si>
    <t>20.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</si>
  <si>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</si>
  <si>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</si>
  <si>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</si>
  <si>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</si>
  <si>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</si>
  <si>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</si>
  <si>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</si>
  <si>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</si>
  <si>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</si>
  <si>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</si>
  <si>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</si>
  <si>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37.</t>
  </si>
  <si>
    <t>38.</t>
  </si>
  <si>
    <t>39.</t>
  </si>
  <si>
    <t>40.</t>
  </si>
  <si>
    <t>41.</t>
  </si>
  <si>
    <t>42.</t>
  </si>
  <si>
    <t>43.</t>
  </si>
  <si>
    <t>44.</t>
  </si>
  <si>
    <t>«Сохранение уникальнх водных объектов»</t>
  </si>
  <si>
    <t>Создание (реконструкция) и капитальный ремонт учреждений культурно-досугового типа в сельской местности</t>
  </si>
  <si>
    <t>15.1.</t>
  </si>
  <si>
    <t>27.1.</t>
  </si>
  <si>
    <t xml:space="preserve">Реализация программ по осуществлению дорожной деятельности по отношении автомобильных дорог общего пользования, объектов улично-дорожной сети в целях:                                                                                                                             - Приведение в нормативное состояние сети автомобильных дорог регионального или межмуниципального значения;                                                                                              - Сокращение доли автомобильных дорог регионального и межмуниципального значения Республики Марий Эл, работающих в режиме перегрузки                                                                                                                                          </t>
  </si>
  <si>
    <t>37.1.</t>
  </si>
  <si>
    <t>Оказание услуг по подключению к сети передачи данных, обеспечивающей доступ к единой сети передачи данных и (или) к сети «Интернет», и по передаче данных при осуществлении доступа к этой сети фельдшерским и фельдшерско-акушерским пунктам, государственным (муниципальным) образовательным организациям, реализующим программы общего образования и (или) среднего профессионального образования, органам государственной власти, органам местного самоуправления, территориальным избирательным комиссиям и избирательным комиссиям субъектов Российской Федерации, пожарным частям и пожарным постам, участковым пунктам полиции, территориальным органам Росгвардии и подразделениям (органам) войск национальной гвардии, в том числе в которых проходят службу лица, имеющие специальные звания полиции в Республике Марий Эл</t>
  </si>
  <si>
    <t>Планируемые объемы финансирования за счет всех источников финансирования в соответствии с паспортами региональных проектов (ЛБО)</t>
  </si>
  <si>
    <t>Развитие материально-технической базы детских поликлиник и детских поликлинических отделений медицинских организаций Республики  Марий Эл</t>
  </si>
  <si>
    <t>6.1.</t>
  </si>
  <si>
    <t>6.2.</t>
  </si>
  <si>
    <t>Норматив распределения доходов от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 будет направлен на финансирование мероприятияй 1.1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</si>
  <si>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</si>
  <si>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14.1.</t>
  </si>
  <si>
    <t>14.2.</t>
  </si>
  <si>
    <t>Создание новых мест дополнительного образования детей</t>
  </si>
  <si>
    <t xml:space="preserve">
</t>
  </si>
  <si>
    <t>Национальная проект «Цифровая экономика Российской Федерации»</t>
  </si>
  <si>
    <t>24.1.</t>
  </si>
  <si>
    <t>13.1.</t>
  </si>
  <si>
    <t>18.</t>
  </si>
  <si>
    <t>19.1.</t>
  </si>
  <si>
    <t>20.1.</t>
  </si>
  <si>
    <t>Мероприятия по обновлению материально-технической базы для формирования у обучающихся современных технологических и гуманитарных навыков ("Точка роста")</t>
  </si>
  <si>
    <t>3.2.1.</t>
  </si>
  <si>
    <t>21.</t>
  </si>
  <si>
    <t>21.1.</t>
  </si>
  <si>
    <t>22.</t>
  </si>
  <si>
    <t>23.</t>
  </si>
  <si>
    <t>27.2.</t>
  </si>
  <si>
    <t>32.1.</t>
  </si>
  <si>
    <t>35.</t>
  </si>
  <si>
    <t>36.</t>
  </si>
  <si>
    <t>37.2.</t>
  </si>
  <si>
    <t>37.3.</t>
  </si>
  <si>
    <t>Дооснащение детских поликлиник медицинскими изделиями</t>
  </si>
  <si>
    <t>Реализация организационно-планировочные решений внутренних пространств детских поликлиник  обеспечивающих комфортность пребывания детей</t>
  </si>
  <si>
    <t>9.1.2.</t>
  </si>
  <si>
    <t>Оснащение автомобильным транспортом медицинских организаций, оказываеющих первичную медико-санитарную помощь, центральных районных и районных больниц, расположенных в сельской местности, поселках городского типа и малых городах</t>
  </si>
  <si>
    <t>Приведение материально-технической базы медицинских организаций, оказывающих первичную медико-санитарную помощь взрослым и детям, центральных районных и районных больниц в соответствие с требованиями порядков оказания медицинской помощи, их дооснащение и переоснащение оборудованием для оказания медицинской помощи</t>
  </si>
  <si>
    <t>6.4.</t>
  </si>
  <si>
    <t>Создание и замена фельдшерско-акушерских пунктов, отвечающих современным требованиям, в населенных пунктах с численность населения от 101 до 2000 человек</t>
  </si>
  <si>
    <t>3.3.</t>
  </si>
  <si>
    <t>14.3.</t>
  </si>
  <si>
    <t>Внедрение целевой модели развития региональных систем
дополнительного образования детей</t>
  </si>
  <si>
    <t>Профинансировано 
в 2023 году</t>
  </si>
  <si>
    <t>Освоено
в 2023 году (кассовый расход)</t>
  </si>
  <si>
    <t xml:space="preserve">Предоставление выплат осуществляется по заявительному принципу через ГКУ РМЭ "Центр предоставления мер социальной поддержки населению в Параньгинском районе РеспубликиМарий Эл". Контракты не заключаются.                                                                  </t>
  </si>
  <si>
    <t>предоставлена ежемесячная выплата в связи с рождением (усыновлением) первого ребенка  0 семье на сумму 0,0 млн. рублей</t>
  </si>
  <si>
    <t>произведена единовременная выплата материнского капитала   0 матери на сумму  0,00 млн. рублей</t>
  </si>
  <si>
    <t>2023 год</t>
  </si>
  <si>
    <t>Планируется создание "Точка роста" в МБОУ "Куянковской СОШ"</t>
  </si>
  <si>
    <t>Планируется  передача ноутбуков  в МБОУ "Ильпанурская ООШ", МБОУ "Русско-Ляжмаинская ООШ"</t>
  </si>
  <si>
    <t xml:space="preserve">ремонт спортзала  МБОУ "Илетская ООШ", 15.02.2023 г. заключен контракт с ООО "Ниагара". </t>
  </si>
  <si>
    <t>внедрение в МБОУ "ОлорскаяСОШ", МБОУ "Елеевская СОШ"</t>
  </si>
  <si>
    <t>Завершение реконструкции очистных сооружений канализации биологической очистки п.Параньга</t>
  </si>
  <si>
    <t xml:space="preserve">Ремонт автомобильной дороги Одобеляк-Куженер-Параньга на участке км 29+600 - км 41+216 (протяженностью -11,67 км); </t>
  </si>
  <si>
    <t>на 1 мая 2023 г.</t>
  </si>
  <si>
    <t>Администрацией городского поселения Параньга  заключен 1 контракт на 2,43274899 млн. рублей: "Обустройство зоны отдыха около здания ОПС  п. Параньга Моркинского почтамта"</t>
  </si>
  <si>
    <t xml:space="preserve">предоставлена ежемесячная выплата при рождении третьего или последующий детей до достижения ребенком возраста трех лет 156 семьям на сумму 7,1 млн. рублей
</t>
  </si>
  <si>
    <t>январь-апрель (факт)</t>
  </si>
  <si>
    <t>январь-апрель(факт)</t>
  </si>
  <si>
    <t xml:space="preserve">Заключен контракт с "СК Регион" на приобретение 21 жилого помещения в строящемся доме.Срок выполнения работ -10.11.2023. Выплачен аванс в размере 49,90%. 28.02.2023 выплата  за выполнение работ «нулевого цикла» (устройство фундаментов и стен подвала) (1 этап). </t>
  </si>
  <si>
    <t>пошив сценических костюмовдля МБУК "Параньгинская ЦКС" (МурзанаевскаяСДК), договор от 08.02.2023 №3 с ООО "Сайвер"</t>
  </si>
  <si>
    <t xml:space="preserve">на 01.05.2023 прошли диспансеризацию 1 эт. 1327 чел; дисп. 2 этап 166;  дисп. Дет сирот-10; профосм взр 257;  профосмотр несоверш 803; углуб.дисп 295    </t>
  </si>
  <si>
    <t>Кап.ремонт по ПСД-28,262                                                             План фин. 1 кв по ПСД -14,000                                             Оцифровщик для маммографа 2,590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</si>
</sst>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  <numFmt numFmtId="179" formatCode="#,##0.000"/>
    <numFmt numFmtId="180" formatCode="0.0000"/>
    <numFmt numFmtId="181" formatCode="#,##0.0000"/>
    <numFmt numFmtId="182" formatCode="#,##0.00000"/>
    <numFmt numFmtId="183" formatCode="#,##0.000000"/>
    <numFmt numFmtId="184" formatCode="[$-FC19]d\ mmmm\ yyyy\ &quot;г.&quot;"/>
    <numFmt numFmtId="185" formatCode="0.0%"/>
    <numFmt numFmtId="186" formatCode="0.00000"/>
    <numFmt numFmtId="187" formatCode="#,##0.0_ ;\-#,##0.0\ "/>
    <numFmt numFmtId="188" formatCode="0.000000"/>
    <numFmt numFmtId="189" formatCode="0.0000000"/>
    <numFmt numFmtId="190" formatCode="0.00000000"/>
    <numFmt numFmtId="191" formatCode="0.000000000"/>
    <numFmt numFmtId="192" formatCode="#,##0_ ;\-#,##0\ 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" fontId="1" fillId="0" borderId="11" xfId="0" applyNumberFormat="1" applyFont="1" applyFill="1" applyBorder="1" applyAlignment="1">
      <alignment horizontal="center"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178" fontId="1" fillId="0" borderId="11" xfId="0" applyNumberFormat="1" applyFont="1" applyFill="1" applyBorder="1" applyAlignment="1">
      <alignment horizontal="center" vertical="top" wrapText="1"/>
    </xf>
    <xf numFmtId="178" fontId="1" fillId="0" borderId="12" xfId="0" applyNumberFormat="1" applyFont="1" applyFill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horizontal="center" vertical="top" wrapText="1"/>
    </xf>
    <xf numFmtId="176" fontId="2" fillId="0" borderId="13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178" fontId="2" fillId="0" borderId="13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2" fillId="0" borderId="14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1" fontId="2" fillId="0" borderId="13" xfId="0" applyNumberFormat="1" applyFont="1" applyFill="1" applyBorder="1" applyAlignment="1">
      <alignment horizontal="center" vertical="top" wrapText="1"/>
    </xf>
    <xf numFmtId="176" fontId="2" fillId="0" borderId="15" xfId="0" applyNumberFormat="1" applyFont="1" applyFill="1" applyBorder="1" applyAlignment="1">
      <alignment horizontal="center" vertical="top" wrapText="1"/>
    </xf>
    <xf numFmtId="176" fontId="2" fillId="0" borderId="16" xfId="0" applyNumberFormat="1" applyFont="1" applyFill="1" applyBorder="1" applyAlignment="1">
      <alignment horizontal="center" vertical="top" wrapText="1"/>
    </xf>
    <xf numFmtId="176" fontId="2" fillId="0" borderId="17" xfId="0" applyNumberFormat="1" applyFont="1" applyFill="1" applyBorder="1" applyAlignment="1">
      <alignment horizontal="center" vertical="top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19" xfId="0" applyFont="1" applyFill="1" applyBorder="1" applyAlignment="1">
      <alignment horizontal="justify" vertical="top" wrapText="1"/>
    </xf>
    <xf numFmtId="3" fontId="2" fillId="0" borderId="22" xfId="0" applyNumberFormat="1" applyFont="1" applyFill="1" applyBorder="1" applyAlignment="1">
      <alignment horizontal="center" vertical="top" wrapText="1"/>
    </xf>
    <xf numFmtId="176" fontId="2" fillId="0" borderId="23" xfId="0" applyNumberFormat="1" applyFont="1" applyFill="1" applyBorder="1" applyAlignment="1">
      <alignment horizontal="center" vertical="top" wrapText="1"/>
    </xf>
    <xf numFmtId="3" fontId="2" fillId="0" borderId="23" xfId="0" applyNumberFormat="1" applyFont="1" applyFill="1" applyBorder="1" applyAlignment="1">
      <alignment horizontal="center" vertical="top" wrapText="1"/>
    </xf>
    <xf numFmtId="176" fontId="2" fillId="0" borderId="24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2" fillId="0" borderId="26" xfId="0" applyFont="1" applyFill="1" applyBorder="1" applyAlignment="1">
      <alignment horizontal="justify" vertical="top" wrapText="1"/>
    </xf>
    <xf numFmtId="176" fontId="2" fillId="0" borderId="27" xfId="0" applyNumberFormat="1" applyFont="1" applyFill="1" applyBorder="1" applyAlignment="1">
      <alignment horizontal="center" vertical="top" wrapText="1"/>
    </xf>
    <xf numFmtId="176" fontId="2" fillId="0" borderId="28" xfId="0" applyNumberFormat="1" applyFont="1" applyFill="1" applyBorder="1" applyAlignment="1">
      <alignment horizontal="center" vertical="top" wrapText="1"/>
    </xf>
    <xf numFmtId="3" fontId="2" fillId="0" borderId="29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justify" vertical="top" wrapText="1"/>
    </xf>
    <xf numFmtId="0" fontId="2" fillId="0" borderId="33" xfId="0" applyFont="1" applyFill="1" applyBorder="1" applyAlignment="1">
      <alignment horizontal="justify" vertical="top" wrapText="1"/>
    </xf>
    <xf numFmtId="178" fontId="2" fillId="0" borderId="11" xfId="0" applyNumberFormat="1" applyFont="1" applyFill="1" applyBorder="1" applyAlignment="1">
      <alignment horizontal="center" vertical="top" wrapText="1"/>
    </xf>
    <xf numFmtId="0" fontId="0" fillId="0" borderId="34" xfId="0" applyFill="1" applyBorder="1" applyAlignment="1">
      <alignment/>
    </xf>
    <xf numFmtId="3" fontId="2" fillId="0" borderId="28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176" fontId="2" fillId="0" borderId="22" xfId="0" applyNumberFormat="1" applyFont="1" applyFill="1" applyBorder="1" applyAlignment="1">
      <alignment horizontal="center" vertical="top" wrapText="1"/>
    </xf>
    <xf numFmtId="176" fontId="2" fillId="0" borderId="35" xfId="0" applyNumberFormat="1" applyFont="1" applyFill="1" applyBorder="1" applyAlignment="1">
      <alignment horizontal="center" vertical="top" wrapText="1"/>
    </xf>
    <xf numFmtId="3" fontId="2" fillId="0" borderId="35" xfId="0" applyNumberFormat="1" applyFont="1" applyFill="1" applyBorder="1" applyAlignment="1">
      <alignment horizontal="center" vertical="top" wrapText="1"/>
    </xf>
    <xf numFmtId="176" fontId="2" fillId="0" borderId="36" xfId="0" applyNumberFormat="1" applyFont="1" applyFill="1" applyBorder="1" applyAlignment="1">
      <alignment horizontal="center" vertical="top" wrapText="1"/>
    </xf>
    <xf numFmtId="176" fontId="2" fillId="0" borderId="37" xfId="0" applyNumberFormat="1" applyFont="1" applyFill="1" applyBorder="1" applyAlignment="1">
      <alignment horizontal="center" vertical="top" wrapText="1"/>
    </xf>
    <xf numFmtId="0" fontId="43" fillId="0" borderId="26" xfId="0" applyFont="1" applyFill="1" applyBorder="1" applyAlignment="1">
      <alignment horizontal="justify" vertical="top" wrapText="1"/>
    </xf>
    <xf numFmtId="176" fontId="43" fillId="0" borderId="15" xfId="0" applyNumberFormat="1" applyFont="1" applyFill="1" applyBorder="1" applyAlignment="1">
      <alignment horizontal="center" vertical="top" wrapText="1"/>
    </xf>
    <xf numFmtId="178" fontId="43" fillId="0" borderId="12" xfId="0" applyNumberFormat="1" applyFont="1" applyFill="1" applyBorder="1" applyAlignment="1">
      <alignment horizontal="center" vertical="top" wrapText="1"/>
    </xf>
    <xf numFmtId="178" fontId="43" fillId="0" borderId="11" xfId="0" applyNumberFormat="1" applyFont="1" applyFill="1" applyBorder="1" applyAlignment="1">
      <alignment horizontal="center" vertical="top" wrapText="1"/>
    </xf>
    <xf numFmtId="178" fontId="43" fillId="0" borderId="13" xfId="0" applyNumberFormat="1" applyFont="1" applyFill="1" applyBorder="1" applyAlignment="1">
      <alignment horizontal="center" vertical="top" wrapText="1"/>
    </xf>
    <xf numFmtId="1" fontId="43" fillId="0" borderId="23" xfId="0" applyNumberFormat="1" applyFont="1" applyFill="1" applyBorder="1" applyAlignment="1">
      <alignment horizontal="center" vertical="top" wrapText="1"/>
    </xf>
    <xf numFmtId="1" fontId="43" fillId="0" borderId="11" xfId="0" applyNumberFormat="1" applyFont="1" applyFill="1" applyBorder="1" applyAlignment="1">
      <alignment horizontal="center" vertical="top" wrapText="1"/>
    </xf>
    <xf numFmtId="1" fontId="43" fillId="0" borderId="38" xfId="0" applyNumberFormat="1" applyFont="1" applyFill="1" applyBorder="1" applyAlignment="1">
      <alignment horizontal="center" vertical="top" wrapText="1"/>
    </xf>
    <xf numFmtId="1" fontId="43" fillId="0" borderId="12" xfId="0" applyNumberFormat="1" applyFont="1" applyFill="1" applyBorder="1" applyAlignment="1">
      <alignment horizontal="center" vertical="top" wrapText="1"/>
    </xf>
    <xf numFmtId="1" fontId="43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176" fontId="2" fillId="0" borderId="33" xfId="0" applyNumberFormat="1" applyFont="1" applyFill="1" applyBorder="1" applyAlignment="1">
      <alignment horizontal="center" vertical="top" wrapText="1"/>
    </xf>
    <xf numFmtId="176" fontId="2" fillId="0" borderId="39" xfId="0" applyNumberFormat="1" applyFont="1" applyFill="1" applyBorder="1" applyAlignment="1">
      <alignment horizontal="center" vertical="top" wrapText="1"/>
    </xf>
    <xf numFmtId="176" fontId="2" fillId="0" borderId="40" xfId="0" applyNumberFormat="1" applyFont="1" applyFill="1" applyBorder="1" applyAlignment="1">
      <alignment horizontal="center" vertical="top" wrapText="1"/>
    </xf>
    <xf numFmtId="176" fontId="2" fillId="0" borderId="38" xfId="0" applyNumberFormat="1" applyFont="1" applyFill="1" applyBorder="1" applyAlignment="1">
      <alignment horizontal="center" vertical="top" wrapText="1"/>
    </xf>
    <xf numFmtId="179" fontId="1" fillId="0" borderId="12" xfId="0" applyNumberFormat="1" applyFont="1" applyFill="1" applyBorder="1" applyAlignment="1">
      <alignment horizontal="center" vertical="top" wrapText="1"/>
    </xf>
    <xf numFmtId="179" fontId="1" fillId="0" borderId="11" xfId="0" applyNumberFormat="1" applyFont="1" applyFill="1" applyBorder="1" applyAlignment="1">
      <alignment horizontal="center" vertical="top" wrapText="1"/>
    </xf>
    <xf numFmtId="179" fontId="1" fillId="0" borderId="13" xfId="0" applyNumberFormat="1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justify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176" fontId="2" fillId="0" borderId="41" xfId="0" applyNumberFormat="1" applyFont="1" applyFill="1" applyBorder="1" applyAlignment="1">
      <alignment horizontal="center" vertical="top" wrapText="1"/>
    </xf>
    <xf numFmtId="176" fontId="2" fillId="0" borderId="42" xfId="0" applyNumberFormat="1" applyFont="1" applyFill="1" applyBorder="1" applyAlignment="1">
      <alignment horizontal="center" vertical="top" wrapText="1"/>
    </xf>
    <xf numFmtId="176" fontId="2" fillId="0" borderId="43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179" fontId="2" fillId="0" borderId="11" xfId="0" applyNumberFormat="1" applyFont="1" applyFill="1" applyBorder="1" applyAlignment="1">
      <alignment horizontal="center" vertical="top" wrapText="1"/>
    </xf>
    <xf numFmtId="178" fontId="44" fillId="0" borderId="12" xfId="0" applyNumberFormat="1" applyFont="1" applyFill="1" applyBorder="1" applyAlignment="1">
      <alignment horizontal="center" vertical="top" wrapText="1"/>
    </xf>
    <xf numFmtId="178" fontId="44" fillId="0" borderId="11" xfId="0" applyNumberFormat="1" applyFont="1" applyFill="1" applyBorder="1" applyAlignment="1">
      <alignment horizontal="center" vertical="top" wrapText="1"/>
    </xf>
    <xf numFmtId="178" fontId="44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9" fontId="2" fillId="0" borderId="21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horizontal="center" vertical="top" wrapText="1"/>
      <protection locked="0"/>
    </xf>
    <xf numFmtId="0" fontId="2" fillId="0" borderId="44" xfId="0" applyFont="1" applyFill="1" applyBorder="1" applyAlignment="1" applyProtection="1">
      <alignment horizontal="center" vertical="top" wrapText="1"/>
      <protection locked="0"/>
    </xf>
    <xf numFmtId="0" fontId="2" fillId="0" borderId="32" xfId="0" applyFont="1" applyFill="1" applyBorder="1" applyAlignment="1" applyProtection="1">
      <alignment horizontal="center" vertical="top" wrapText="1"/>
      <protection locked="0"/>
    </xf>
    <xf numFmtId="2" fontId="1" fillId="0" borderId="23" xfId="0" applyNumberFormat="1" applyFont="1" applyFill="1" applyBorder="1" applyAlignment="1" applyProtection="1">
      <alignment horizontal="center" vertical="top" wrapText="1"/>
      <protection locked="0"/>
    </xf>
    <xf numFmtId="2" fontId="2" fillId="0" borderId="30" xfId="0" applyNumberFormat="1" applyFont="1" applyFill="1" applyBorder="1" applyAlignment="1">
      <alignment horizontal="center" vertical="top" wrapText="1"/>
    </xf>
    <xf numFmtId="2" fontId="2" fillId="0" borderId="31" xfId="0" applyNumberFormat="1" applyFont="1" applyFill="1" applyBorder="1" applyAlignment="1">
      <alignment horizontal="center" vertical="top" wrapText="1"/>
    </xf>
    <xf numFmtId="2" fontId="2" fillId="0" borderId="32" xfId="0" applyNumberFormat="1" applyFont="1" applyFill="1" applyBorder="1" applyAlignment="1">
      <alignment horizontal="center" vertical="top" wrapText="1"/>
    </xf>
    <xf numFmtId="2" fontId="2" fillId="0" borderId="45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5" xfId="0" applyNumberFormat="1" applyFont="1" applyFill="1" applyBorder="1" applyAlignment="1">
      <alignment horizontal="center" vertical="top" wrapText="1"/>
    </xf>
    <xf numFmtId="180" fontId="1" fillId="0" borderId="11" xfId="0" applyNumberFormat="1" applyFont="1" applyFill="1" applyBorder="1" applyAlignment="1">
      <alignment horizontal="center" vertical="top" wrapText="1"/>
    </xf>
    <xf numFmtId="180" fontId="1" fillId="0" borderId="12" xfId="0" applyNumberFormat="1" applyFont="1" applyFill="1" applyBorder="1" applyAlignment="1">
      <alignment horizontal="center" vertical="top" wrapText="1"/>
    </xf>
    <xf numFmtId="2" fontId="1" fillId="0" borderId="28" xfId="0" applyNumberFormat="1" applyFont="1" applyFill="1" applyBorder="1" applyAlignment="1">
      <alignment horizontal="center" vertical="top" wrapText="1"/>
    </xf>
    <xf numFmtId="180" fontId="1" fillId="0" borderId="13" xfId="0" applyNumberFormat="1" applyFont="1" applyFill="1" applyBorder="1" applyAlignment="1">
      <alignment horizontal="center" vertical="top" wrapText="1"/>
    </xf>
    <xf numFmtId="181" fontId="43" fillId="0" borderId="15" xfId="0" applyNumberFormat="1" applyFont="1" applyFill="1" applyBorder="1" applyAlignment="1">
      <alignment horizontal="center" vertical="top" wrapText="1"/>
    </xf>
    <xf numFmtId="177" fontId="2" fillId="0" borderId="11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177" fontId="2" fillId="0" borderId="13" xfId="0" applyNumberFormat="1" applyFont="1" applyFill="1" applyBorder="1" applyAlignment="1">
      <alignment horizontal="center" vertical="top" wrapText="1"/>
    </xf>
    <xf numFmtId="179" fontId="2" fillId="0" borderId="12" xfId="0" applyNumberFormat="1" applyFont="1" applyFill="1" applyBorder="1" applyAlignment="1">
      <alignment horizontal="center" vertical="top" wrapText="1"/>
    </xf>
    <xf numFmtId="177" fontId="2" fillId="0" borderId="46" xfId="0" applyNumberFormat="1" applyFont="1" applyFill="1" applyBorder="1" applyAlignment="1">
      <alignment horizontal="center" vertical="top" wrapText="1"/>
    </xf>
    <xf numFmtId="177" fontId="2" fillId="0" borderId="27" xfId="0" applyNumberFormat="1" applyFont="1" applyFill="1" applyBorder="1" applyAlignment="1">
      <alignment horizontal="center" vertical="top" wrapText="1"/>
    </xf>
    <xf numFmtId="177" fontId="2" fillId="0" borderId="47" xfId="0" applyNumberFormat="1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justify" vertical="top"/>
    </xf>
    <xf numFmtId="0" fontId="1" fillId="0" borderId="25" xfId="0" applyFont="1" applyFill="1" applyBorder="1" applyAlignment="1">
      <alignment horizontal="justify" vertical="top" wrapText="1"/>
    </xf>
    <xf numFmtId="176" fontId="2" fillId="0" borderId="48" xfId="0" applyNumberFormat="1" applyFont="1" applyFill="1" applyBorder="1" applyAlignment="1">
      <alignment horizontal="center" vertical="top" wrapText="1"/>
    </xf>
    <xf numFmtId="0" fontId="0" fillId="0" borderId="38" xfId="0" applyFill="1" applyBorder="1" applyAlignment="1">
      <alignment/>
    </xf>
    <xf numFmtId="0" fontId="2" fillId="0" borderId="0" xfId="0" applyFont="1" applyFill="1" applyBorder="1" applyAlignment="1">
      <alignment horizontal="justify" vertical="top" wrapText="1"/>
    </xf>
    <xf numFmtId="177" fontId="1" fillId="0" borderId="23" xfId="0" applyNumberFormat="1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justify" vertical="top"/>
    </xf>
    <xf numFmtId="0" fontId="1" fillId="0" borderId="51" xfId="0" applyFont="1" applyFill="1" applyBorder="1" applyAlignment="1">
      <alignment horizontal="center" vertical="top" wrapText="1"/>
    </xf>
    <xf numFmtId="181" fontId="2" fillId="0" borderId="15" xfId="0" applyNumberFormat="1" applyFont="1" applyFill="1" applyBorder="1" applyAlignment="1">
      <alignment horizontal="center" vertical="top" wrapText="1"/>
    </xf>
    <xf numFmtId="179" fontId="2" fillId="0" borderId="52" xfId="0" applyNumberFormat="1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justify" vertical="top" wrapText="1"/>
    </xf>
    <xf numFmtId="179" fontId="2" fillId="0" borderId="13" xfId="0" applyNumberFormat="1" applyFont="1" applyFill="1" applyBorder="1" applyAlignment="1">
      <alignment horizontal="center" vertical="top" wrapText="1"/>
    </xf>
    <xf numFmtId="177" fontId="2" fillId="0" borderId="54" xfId="0" applyNumberFormat="1" applyFont="1" applyFill="1" applyBorder="1" applyAlignment="1">
      <alignment horizontal="center" vertical="top" wrapText="1"/>
    </xf>
    <xf numFmtId="181" fontId="2" fillId="0" borderId="21" xfId="0" applyNumberFormat="1" applyFont="1" applyFill="1" applyBorder="1" applyAlignment="1">
      <alignment horizontal="center" vertical="top" wrapText="1"/>
    </xf>
    <xf numFmtId="0" fontId="0" fillId="0" borderId="39" xfId="0" applyFill="1" applyBorder="1" applyAlignment="1">
      <alignment/>
    </xf>
    <xf numFmtId="0" fontId="1" fillId="0" borderId="55" xfId="0" applyFont="1" applyFill="1" applyBorder="1" applyAlignment="1">
      <alignment horizontal="justify" vertical="top"/>
    </xf>
    <xf numFmtId="0" fontId="2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2" fontId="1" fillId="0" borderId="40" xfId="0" applyNumberFormat="1" applyFont="1" applyFill="1" applyBorder="1" applyAlignment="1">
      <alignment horizontal="center" vertical="top" wrapText="1"/>
    </xf>
    <xf numFmtId="0" fontId="0" fillId="0" borderId="55" xfId="0" applyFill="1" applyBorder="1" applyAlignment="1">
      <alignment/>
    </xf>
    <xf numFmtId="0" fontId="1" fillId="0" borderId="40" xfId="0" applyNumberFormat="1" applyFont="1" applyFill="1" applyBorder="1" applyAlignment="1">
      <alignment horizontal="justify" vertical="top" wrapText="1"/>
    </xf>
    <xf numFmtId="179" fontId="2" fillId="0" borderId="56" xfId="0" applyNumberFormat="1" applyFont="1" applyFill="1" applyBorder="1" applyAlignment="1">
      <alignment horizontal="center" vertical="top" wrapText="1"/>
    </xf>
    <xf numFmtId="179" fontId="2" fillId="0" borderId="27" xfId="0" applyNumberFormat="1" applyFont="1" applyFill="1" applyBorder="1" applyAlignment="1">
      <alignment horizontal="center" vertical="top" wrapText="1"/>
    </xf>
    <xf numFmtId="179" fontId="2" fillId="0" borderId="46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/>
    </xf>
    <xf numFmtId="2" fontId="2" fillId="0" borderId="36" xfId="0" applyNumberFormat="1" applyFont="1" applyFill="1" applyBorder="1" applyAlignment="1">
      <alignment horizontal="center" vertical="top" wrapText="1"/>
    </xf>
    <xf numFmtId="2" fontId="2" fillId="0" borderId="28" xfId="0" applyNumberFormat="1" applyFont="1" applyFill="1" applyBorder="1" applyAlignment="1">
      <alignment horizontal="center" vertical="top" wrapText="1"/>
    </xf>
    <xf numFmtId="2" fontId="2" fillId="0" borderId="57" xfId="0" applyNumberFormat="1" applyFont="1" applyFill="1" applyBorder="1" applyAlignment="1">
      <alignment horizontal="center" vertical="top" wrapText="1"/>
    </xf>
    <xf numFmtId="178" fontId="2" fillId="0" borderId="36" xfId="0" applyNumberFormat="1" applyFont="1" applyFill="1" applyBorder="1" applyAlignment="1">
      <alignment horizontal="center" vertical="top" wrapText="1"/>
    </xf>
    <xf numFmtId="178" fontId="2" fillId="0" borderId="37" xfId="0" applyNumberFormat="1" applyFont="1" applyFill="1" applyBorder="1" applyAlignment="1">
      <alignment horizontal="center" vertical="top" wrapText="1"/>
    </xf>
    <xf numFmtId="1" fontId="2" fillId="0" borderId="23" xfId="0" applyNumberFormat="1" applyFont="1" applyFill="1" applyBorder="1" applyAlignment="1">
      <alignment horizontal="center" vertical="top" wrapText="1"/>
    </xf>
    <xf numFmtId="1" fontId="2" fillId="0" borderId="38" xfId="0" applyNumberFormat="1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justify" vertical="top" wrapText="1"/>
    </xf>
    <xf numFmtId="0" fontId="2" fillId="0" borderId="56" xfId="0" applyFont="1" applyFill="1" applyBorder="1" applyAlignment="1">
      <alignment horizontal="justify" vertical="top" wrapText="1"/>
    </xf>
    <xf numFmtId="0" fontId="2" fillId="0" borderId="38" xfId="0" applyFont="1" applyFill="1" applyBorder="1" applyAlignment="1">
      <alignment horizontal="justify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justify" vertical="top" wrapText="1"/>
    </xf>
    <xf numFmtId="0" fontId="2" fillId="0" borderId="40" xfId="0" applyFont="1" applyFill="1" applyBorder="1" applyAlignment="1">
      <alignment horizontal="justify" vertical="top" wrapText="1"/>
    </xf>
    <xf numFmtId="0" fontId="2" fillId="0" borderId="59" xfId="0" applyFont="1" applyFill="1" applyBorder="1" applyAlignment="1">
      <alignment horizontal="justify" vertical="top" wrapText="1"/>
    </xf>
    <xf numFmtId="14" fontId="1" fillId="0" borderId="25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justify" vertical="top" wrapText="1"/>
    </xf>
    <xf numFmtId="0" fontId="1" fillId="0" borderId="21" xfId="0" applyFont="1" applyFill="1" applyBorder="1" applyAlignment="1">
      <alignment horizontal="justify" vertical="top" wrapText="1"/>
    </xf>
    <xf numFmtId="0" fontId="43" fillId="0" borderId="39" xfId="0" applyFont="1" applyFill="1" applyBorder="1" applyAlignment="1">
      <alignment horizontal="justify" vertical="top" wrapText="1"/>
    </xf>
    <xf numFmtId="0" fontId="43" fillId="0" borderId="38" xfId="0" applyFont="1" applyFill="1" applyBorder="1" applyAlignment="1">
      <alignment horizontal="justify" vertical="top" wrapText="1"/>
    </xf>
    <xf numFmtId="0" fontId="44" fillId="0" borderId="38" xfId="0" applyFont="1" applyFill="1" applyBorder="1" applyAlignment="1">
      <alignment horizontal="justify" vertical="top"/>
    </xf>
    <xf numFmtId="0" fontId="44" fillId="0" borderId="21" xfId="0" applyFont="1" applyFill="1" applyBorder="1" applyAlignment="1">
      <alignment horizontal="justify" vertical="top" wrapText="1"/>
    </xf>
    <xf numFmtId="0" fontId="43" fillId="0" borderId="19" xfId="0" applyFont="1" applyFill="1" applyBorder="1" applyAlignment="1">
      <alignment horizontal="center" vertical="top" wrapText="1"/>
    </xf>
    <xf numFmtId="0" fontId="44" fillId="0" borderId="19" xfId="0" applyFont="1" applyFill="1" applyBorder="1" applyAlignment="1">
      <alignment horizontal="center" vertical="top" wrapText="1"/>
    </xf>
    <xf numFmtId="0" fontId="43" fillId="0" borderId="20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vertical="top" wrapText="1"/>
    </xf>
    <xf numFmtId="0" fontId="2" fillId="0" borderId="60" xfId="0" applyFont="1" applyFill="1" applyBorder="1" applyAlignment="1">
      <alignment horizontal="justify" vertical="top" wrapText="1"/>
    </xf>
    <xf numFmtId="2" fontId="2" fillId="0" borderId="27" xfId="0" applyNumberFormat="1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178" fontId="43" fillId="0" borderId="23" xfId="0" applyNumberFormat="1" applyFont="1" applyFill="1" applyBorder="1" applyAlignment="1">
      <alignment horizontal="center" vertical="top" wrapText="1"/>
    </xf>
    <xf numFmtId="178" fontId="43" fillId="0" borderId="29" xfId="0" applyNumberFormat="1" applyFont="1" applyFill="1" applyBorder="1" applyAlignment="1">
      <alignment horizontal="center" vertical="top" wrapText="1"/>
    </xf>
    <xf numFmtId="178" fontId="43" fillId="0" borderId="27" xfId="0" applyNumberFormat="1" applyFont="1" applyFill="1" applyBorder="1" applyAlignment="1">
      <alignment horizontal="center" vertical="top" wrapText="1"/>
    </xf>
    <xf numFmtId="0" fontId="2" fillId="0" borderId="61" xfId="0" applyFont="1" applyFill="1" applyBorder="1" applyAlignment="1">
      <alignment horizontal="justify" vertical="top" wrapText="1"/>
    </xf>
    <xf numFmtId="178" fontId="2" fillId="0" borderId="28" xfId="0" applyNumberFormat="1" applyFont="1" applyFill="1" applyBorder="1" applyAlignment="1">
      <alignment horizontal="center" vertical="top" wrapText="1"/>
    </xf>
    <xf numFmtId="178" fontId="2" fillId="0" borderId="27" xfId="0" applyNumberFormat="1" applyFont="1" applyFill="1" applyBorder="1" applyAlignment="1">
      <alignment horizontal="center" vertical="top" wrapText="1"/>
    </xf>
    <xf numFmtId="178" fontId="2" fillId="0" borderId="57" xfId="0" applyNumberFormat="1" applyFont="1" applyFill="1" applyBorder="1" applyAlignment="1">
      <alignment horizontal="center" vertical="top" wrapText="1"/>
    </xf>
    <xf numFmtId="178" fontId="1" fillId="0" borderId="30" xfId="0" applyNumberFormat="1" applyFont="1" applyFill="1" applyBorder="1" applyAlignment="1">
      <alignment horizontal="center" vertical="top" wrapText="1"/>
    </xf>
    <xf numFmtId="1" fontId="1" fillId="0" borderId="59" xfId="0" applyNumberFormat="1" applyFont="1" applyFill="1" applyBorder="1" applyAlignment="1">
      <alignment horizontal="center" vertical="top" wrapText="1"/>
    </xf>
    <xf numFmtId="1" fontId="1" fillId="0" borderId="30" xfId="0" applyNumberFormat="1" applyFont="1" applyFill="1" applyBorder="1" applyAlignment="1">
      <alignment horizontal="center" vertical="top" wrapText="1"/>
    </xf>
    <xf numFmtId="1" fontId="1" fillId="0" borderId="31" xfId="0" applyNumberFormat="1" applyFont="1" applyFill="1" applyBorder="1" applyAlignment="1">
      <alignment horizontal="center" vertical="top" wrapText="1"/>
    </xf>
    <xf numFmtId="1" fontId="1" fillId="0" borderId="32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/>
    </xf>
    <xf numFmtId="0" fontId="2" fillId="0" borderId="24" xfId="0" applyFont="1" applyFill="1" applyBorder="1" applyAlignment="1">
      <alignment vertical="top"/>
    </xf>
    <xf numFmtId="0" fontId="2" fillId="0" borderId="34" xfId="0" applyFont="1" applyFill="1" applyBorder="1" applyAlignment="1">
      <alignment horizontal="justify" vertical="top" wrapText="1"/>
    </xf>
    <xf numFmtId="0" fontId="1" fillId="0" borderId="20" xfId="0" applyFont="1" applyFill="1" applyBorder="1" applyAlignment="1">
      <alignment horizontal="justify" vertical="top"/>
    </xf>
    <xf numFmtId="0" fontId="1" fillId="0" borderId="20" xfId="0" applyFont="1" applyFill="1" applyBorder="1" applyAlignment="1">
      <alignment horizontal="center" vertical="top" wrapText="1"/>
    </xf>
    <xf numFmtId="0" fontId="1" fillId="0" borderId="60" xfId="0" applyFont="1" applyFill="1" applyBorder="1" applyAlignment="1">
      <alignment horizontal="justify" vertical="top" wrapText="1"/>
    </xf>
    <xf numFmtId="179" fontId="1" fillId="0" borderId="62" xfId="0" applyNumberFormat="1" applyFont="1" applyFill="1" applyBorder="1" applyAlignment="1">
      <alignment horizontal="center" vertical="top" wrapText="1"/>
    </xf>
    <xf numFmtId="179" fontId="1" fillId="0" borderId="42" xfId="0" applyNumberFormat="1" applyFont="1" applyFill="1" applyBorder="1" applyAlignment="1">
      <alignment horizontal="center" vertical="top" wrapText="1"/>
    </xf>
    <xf numFmtId="179" fontId="1" fillId="0" borderId="63" xfId="0" applyNumberFormat="1" applyFont="1" applyFill="1" applyBorder="1" applyAlignment="1">
      <alignment horizontal="center" vertical="top" wrapText="1"/>
    </xf>
    <xf numFmtId="179" fontId="2" fillId="0" borderId="64" xfId="0" applyNumberFormat="1" applyFont="1" applyFill="1" applyBorder="1" applyAlignment="1">
      <alignment horizontal="center" vertical="top" wrapText="1"/>
    </xf>
    <xf numFmtId="179" fontId="2" fillId="0" borderId="65" xfId="0" applyNumberFormat="1" applyFont="1" applyFill="1" applyBorder="1" applyAlignment="1">
      <alignment horizontal="center" vertical="top" wrapText="1"/>
    </xf>
    <xf numFmtId="0" fontId="0" fillId="0" borderId="56" xfId="0" applyFill="1" applyBorder="1" applyAlignment="1">
      <alignment/>
    </xf>
    <xf numFmtId="0" fontId="2" fillId="0" borderId="49" xfId="0" applyFont="1" applyFill="1" applyBorder="1" applyAlignment="1">
      <alignment horizontal="center" vertical="top" wrapText="1"/>
    </xf>
    <xf numFmtId="179" fontId="2" fillId="0" borderId="66" xfId="0" applyNumberFormat="1" applyFont="1" applyFill="1" applyBorder="1" applyAlignment="1">
      <alignment horizontal="center" vertical="top" wrapText="1"/>
    </xf>
    <xf numFmtId="179" fontId="2" fillId="0" borderId="67" xfId="0" applyNumberFormat="1" applyFont="1" applyFill="1" applyBorder="1" applyAlignment="1">
      <alignment horizontal="center" vertical="top" wrapText="1"/>
    </xf>
    <xf numFmtId="179" fontId="2" fillId="0" borderId="58" xfId="0" applyNumberFormat="1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3" fontId="2" fillId="0" borderId="15" xfId="0" applyNumberFormat="1" applyFont="1" applyFill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vertical="top" wrapText="1"/>
    </xf>
    <xf numFmtId="3" fontId="2" fillId="0" borderId="33" xfId="0" applyNumberFormat="1" applyFont="1" applyFill="1" applyBorder="1" applyAlignment="1">
      <alignment horizontal="center" vertical="top" wrapText="1"/>
    </xf>
    <xf numFmtId="3" fontId="2" fillId="0" borderId="48" xfId="0" applyNumberFormat="1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justify" vertical="top" wrapText="1"/>
    </xf>
    <xf numFmtId="2" fontId="2" fillId="0" borderId="52" xfId="0" applyNumberFormat="1" applyFont="1" applyFill="1" applyBorder="1" applyAlignment="1">
      <alignment horizontal="center" vertical="top" wrapText="1"/>
    </xf>
    <xf numFmtId="180" fontId="1" fillId="0" borderId="68" xfId="0" applyNumberFormat="1" applyFont="1" applyFill="1" applyBorder="1" applyAlignment="1">
      <alignment horizontal="center" vertical="top" wrapText="1"/>
    </xf>
    <xf numFmtId="180" fontId="1" fillId="0" borderId="67" xfId="0" applyNumberFormat="1" applyFont="1" applyFill="1" applyBorder="1" applyAlignment="1">
      <alignment horizontal="center" vertical="top" wrapText="1"/>
    </xf>
    <xf numFmtId="180" fontId="1" fillId="0" borderId="69" xfId="0" applyNumberFormat="1" applyFont="1" applyFill="1" applyBorder="1" applyAlignment="1">
      <alignment horizontal="center" vertical="top" wrapText="1"/>
    </xf>
    <xf numFmtId="2" fontId="2" fillId="0" borderId="70" xfId="0" applyNumberFormat="1" applyFont="1" applyFill="1" applyBorder="1" applyAlignment="1">
      <alignment horizontal="center" vertical="top" wrapText="1"/>
    </xf>
    <xf numFmtId="0" fontId="2" fillId="0" borderId="55" xfId="0" applyFont="1" applyFill="1" applyBorder="1" applyAlignment="1">
      <alignment horizontal="justify" vertical="top" wrapText="1"/>
    </xf>
    <xf numFmtId="180" fontId="2" fillId="0" borderId="71" xfId="0" applyNumberFormat="1" applyFont="1" applyFill="1" applyBorder="1" applyAlignment="1">
      <alignment horizontal="center" vertical="top" wrapText="1"/>
    </xf>
    <xf numFmtId="178" fontId="2" fillId="0" borderId="71" xfId="0" applyNumberFormat="1" applyFont="1" applyFill="1" applyBorder="1" applyAlignment="1">
      <alignment horizontal="center" vertical="top" wrapText="1"/>
    </xf>
    <xf numFmtId="0" fontId="0" fillId="0" borderId="53" xfId="0" applyFill="1" applyBorder="1" applyAlignment="1">
      <alignment/>
    </xf>
    <xf numFmtId="176" fontId="2" fillId="0" borderId="52" xfId="0" applyNumberFormat="1" applyFont="1" applyFill="1" applyBorder="1" applyAlignment="1">
      <alignment horizontal="center" vertical="top" wrapText="1"/>
    </xf>
    <xf numFmtId="176" fontId="2" fillId="0" borderId="54" xfId="0" applyNumberFormat="1" applyFont="1" applyFill="1" applyBorder="1" applyAlignment="1">
      <alignment horizontal="center" vertical="top" wrapText="1"/>
    </xf>
    <xf numFmtId="176" fontId="1" fillId="0" borderId="62" xfId="0" applyNumberFormat="1" applyFont="1" applyFill="1" applyBorder="1" applyAlignment="1">
      <alignment horizontal="center" vertical="top" wrapText="1"/>
    </xf>
    <xf numFmtId="176" fontId="1" fillId="0" borderId="42" xfId="0" applyNumberFormat="1" applyFont="1" applyFill="1" applyBorder="1" applyAlignment="1">
      <alignment horizontal="center" vertical="top" wrapText="1"/>
    </xf>
    <xf numFmtId="176" fontId="1" fillId="0" borderId="63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justify" vertical="top" wrapText="1"/>
    </xf>
    <xf numFmtId="0" fontId="2" fillId="0" borderId="39" xfId="0" applyFont="1" applyFill="1" applyBorder="1" applyAlignment="1">
      <alignment horizontal="left" vertical="top" wrapText="1"/>
    </xf>
    <xf numFmtId="178" fontId="2" fillId="0" borderId="15" xfId="0" applyNumberFormat="1" applyFont="1" applyFill="1" applyBorder="1" applyAlignment="1">
      <alignment horizontal="center" vertical="top" wrapText="1"/>
    </xf>
    <xf numFmtId="178" fontId="2" fillId="0" borderId="16" xfId="0" applyNumberFormat="1" applyFont="1" applyFill="1" applyBorder="1" applyAlignment="1">
      <alignment horizontal="center" vertical="top" wrapText="1"/>
    </xf>
    <xf numFmtId="178" fontId="2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justify" vertical="top" wrapText="1"/>
    </xf>
    <xf numFmtId="1" fontId="2" fillId="0" borderId="35" xfId="0" applyNumberFormat="1" applyFont="1" applyFill="1" applyBorder="1" applyAlignment="1">
      <alignment horizontal="center" vertical="top" wrapText="1"/>
    </xf>
    <xf numFmtId="178" fontId="2" fillId="0" borderId="52" xfId="0" applyNumberFormat="1" applyFont="1" applyFill="1" applyBorder="1" applyAlignment="1">
      <alignment horizontal="center" vertical="top" wrapText="1"/>
    </xf>
    <xf numFmtId="178" fontId="2" fillId="0" borderId="54" xfId="0" applyNumberFormat="1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178" fontId="2" fillId="0" borderId="72" xfId="0" applyNumberFormat="1" applyFont="1" applyFill="1" applyBorder="1" applyAlignment="1">
      <alignment horizontal="center" vertical="top" wrapText="1"/>
    </xf>
    <xf numFmtId="178" fontId="2" fillId="0" borderId="73" xfId="0" applyNumberFormat="1" applyFont="1" applyFill="1" applyBorder="1" applyAlignment="1">
      <alignment horizontal="center" vertical="top" wrapText="1"/>
    </xf>
    <xf numFmtId="1" fontId="2" fillId="0" borderId="51" xfId="0" applyNumberFormat="1" applyFont="1" applyFill="1" applyBorder="1" applyAlignment="1">
      <alignment horizontal="center" vertical="top" wrapText="1"/>
    </xf>
    <xf numFmtId="1" fontId="2" fillId="0" borderId="74" xfId="0" applyNumberFormat="1" applyFont="1" applyFill="1" applyBorder="1" applyAlignment="1">
      <alignment horizontal="center" vertical="top" wrapText="1"/>
    </xf>
    <xf numFmtId="1" fontId="2" fillId="0" borderId="73" xfId="0" applyNumberFormat="1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justify" vertical="top" wrapText="1"/>
    </xf>
    <xf numFmtId="2" fontId="2" fillId="0" borderId="41" xfId="0" applyNumberFormat="1" applyFont="1" applyFill="1" applyBorder="1" applyAlignment="1">
      <alignment horizontal="center" vertical="top" wrapText="1"/>
    </xf>
    <xf numFmtId="2" fontId="2" fillId="0" borderId="42" xfId="0" applyNumberFormat="1" applyFont="1" applyFill="1" applyBorder="1" applyAlignment="1">
      <alignment horizontal="center" vertical="top" wrapText="1"/>
    </xf>
    <xf numFmtId="178" fontId="2" fillId="0" borderId="75" xfId="0" applyNumberFormat="1" applyFont="1" applyFill="1" applyBorder="1" applyAlignment="1">
      <alignment horizontal="center" vertical="top" wrapText="1"/>
    </xf>
    <xf numFmtId="2" fontId="2" fillId="0" borderId="56" xfId="0" applyNumberFormat="1" applyFont="1" applyFill="1" applyBorder="1" applyAlignment="1">
      <alignment horizontal="center" vertical="top" wrapText="1"/>
    </xf>
    <xf numFmtId="2" fontId="2" fillId="0" borderId="60" xfId="0" applyNumberFormat="1" applyFont="1" applyFill="1" applyBorder="1" applyAlignment="1">
      <alignment horizontal="center" vertical="top" wrapText="1"/>
    </xf>
    <xf numFmtId="177" fontId="2" fillId="0" borderId="21" xfId="0" applyNumberFormat="1" applyFont="1" applyFill="1" applyBorder="1" applyAlignment="1">
      <alignment horizontal="center" vertical="top" wrapText="1"/>
    </xf>
    <xf numFmtId="176" fontId="43" fillId="0" borderId="23" xfId="0" applyNumberFormat="1" applyFont="1" applyFill="1" applyBorder="1" applyAlignment="1">
      <alignment horizontal="center" vertical="top" wrapText="1"/>
    </xf>
    <xf numFmtId="176" fontId="43" fillId="0" borderId="27" xfId="0" applyNumberFormat="1" applyFont="1" applyFill="1" applyBorder="1" applyAlignment="1">
      <alignment horizontal="center" vertical="top" wrapText="1"/>
    </xf>
    <xf numFmtId="176" fontId="43" fillId="0" borderId="29" xfId="0" applyNumberFormat="1" applyFont="1" applyFill="1" applyBorder="1" applyAlignment="1">
      <alignment horizontal="center" vertical="top" wrapText="1"/>
    </xf>
    <xf numFmtId="176" fontId="44" fillId="0" borderId="12" xfId="0" applyNumberFormat="1" applyFont="1" applyFill="1" applyBorder="1" applyAlignment="1">
      <alignment horizontal="center" vertical="top" wrapText="1"/>
    </xf>
    <xf numFmtId="176" fontId="44" fillId="0" borderId="11" xfId="0" applyNumberFormat="1" applyFont="1" applyFill="1" applyBorder="1" applyAlignment="1">
      <alignment horizontal="center" vertical="top" wrapText="1"/>
    </xf>
    <xf numFmtId="176" fontId="44" fillId="0" borderId="13" xfId="0" applyNumberFormat="1" applyFont="1" applyFill="1" applyBorder="1" applyAlignment="1">
      <alignment horizontal="center" vertical="top" wrapText="1"/>
    </xf>
    <xf numFmtId="176" fontId="44" fillId="0" borderId="23" xfId="0" applyNumberFormat="1" applyFont="1" applyFill="1" applyBorder="1" applyAlignment="1">
      <alignment horizontal="center" vertical="top" wrapText="1"/>
    </xf>
    <xf numFmtId="176" fontId="44" fillId="0" borderId="38" xfId="0" applyNumberFormat="1" applyFont="1" applyFill="1" applyBorder="1" applyAlignment="1">
      <alignment horizontal="center" vertical="top" wrapText="1"/>
    </xf>
    <xf numFmtId="177" fontId="2" fillId="0" borderId="52" xfId="0" applyNumberFormat="1" applyFont="1" applyFill="1" applyBorder="1" applyAlignment="1">
      <alignment horizontal="center" vertical="top" wrapText="1"/>
    </xf>
    <xf numFmtId="177" fontId="2" fillId="0" borderId="56" xfId="0" applyNumberFormat="1" applyFont="1" applyFill="1" applyBorder="1" applyAlignment="1">
      <alignment horizontal="center" vertical="top" wrapText="1"/>
    </xf>
    <xf numFmtId="178" fontId="2" fillId="0" borderId="33" xfId="0" applyNumberFormat="1" applyFont="1" applyFill="1" applyBorder="1" applyAlignment="1">
      <alignment horizontal="center" vertical="top" wrapText="1"/>
    </xf>
    <xf numFmtId="178" fontId="2" fillId="0" borderId="48" xfId="0" applyNumberFormat="1" applyFont="1" applyFill="1" applyBorder="1" applyAlignment="1">
      <alignment horizontal="center" vertical="top" wrapText="1"/>
    </xf>
    <xf numFmtId="0" fontId="1" fillId="0" borderId="58" xfId="0" applyFont="1" applyFill="1" applyBorder="1" applyAlignment="1">
      <alignment horizontal="justify" vertical="top" wrapText="1"/>
    </xf>
    <xf numFmtId="177" fontId="1" fillId="0" borderId="62" xfId="0" applyNumberFormat="1" applyFont="1" applyFill="1" applyBorder="1" applyAlignment="1">
      <alignment horizontal="center" vertical="top" wrapText="1"/>
    </xf>
    <xf numFmtId="177" fontId="1" fillId="0" borderId="42" xfId="0" applyNumberFormat="1" applyFont="1" applyFill="1" applyBorder="1" applyAlignment="1">
      <alignment horizontal="center" vertical="top" wrapText="1"/>
    </xf>
    <xf numFmtId="177" fontId="1" fillId="0" borderId="63" xfId="0" applyNumberFormat="1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justify" vertical="top"/>
    </xf>
    <xf numFmtId="176" fontId="2" fillId="0" borderId="68" xfId="0" applyNumberFormat="1" applyFont="1" applyFill="1" applyBorder="1" applyAlignment="1">
      <alignment horizontal="center" vertical="top" wrapText="1"/>
    </xf>
    <xf numFmtId="176" fontId="2" fillId="0" borderId="67" xfId="0" applyNumberFormat="1" applyFont="1" applyFill="1" applyBorder="1" applyAlignment="1">
      <alignment horizontal="center" vertical="top" wrapText="1"/>
    </xf>
    <xf numFmtId="176" fontId="2" fillId="0" borderId="69" xfId="0" applyNumberFormat="1" applyFont="1" applyFill="1" applyBorder="1" applyAlignment="1">
      <alignment horizontal="center" vertical="top" wrapText="1"/>
    </xf>
    <xf numFmtId="3" fontId="2" fillId="0" borderId="68" xfId="0" applyNumberFormat="1" applyFont="1" applyFill="1" applyBorder="1" applyAlignment="1">
      <alignment horizontal="center" vertical="top" wrapText="1"/>
    </xf>
    <xf numFmtId="3" fontId="2" fillId="0" borderId="67" xfId="0" applyNumberFormat="1" applyFont="1" applyFill="1" applyBorder="1" applyAlignment="1">
      <alignment horizontal="center" vertical="top" wrapText="1"/>
    </xf>
    <xf numFmtId="3" fontId="2" fillId="0" borderId="69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top" wrapText="1"/>
    </xf>
    <xf numFmtId="16" fontId="1" fillId="0" borderId="20" xfId="0" applyNumberFormat="1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top" wrapText="1"/>
    </xf>
    <xf numFmtId="0" fontId="2" fillId="0" borderId="65" xfId="0" applyFont="1" applyFill="1" applyBorder="1" applyAlignment="1">
      <alignment horizontal="justify" vertical="top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/>
    </xf>
    <xf numFmtId="0" fontId="2" fillId="0" borderId="46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2" fontId="2" fillId="0" borderId="46" xfId="0" applyNumberFormat="1" applyFont="1" applyFill="1" applyBorder="1" applyAlignment="1">
      <alignment horizontal="center" vertical="top" wrapText="1"/>
    </xf>
    <xf numFmtId="2" fontId="2" fillId="0" borderId="47" xfId="0" applyNumberFormat="1" applyFont="1" applyFill="1" applyBorder="1" applyAlignment="1">
      <alignment horizontal="center" vertical="top" wrapText="1"/>
    </xf>
    <xf numFmtId="0" fontId="1" fillId="0" borderId="68" xfId="0" applyFont="1" applyFill="1" applyBorder="1" applyAlignment="1">
      <alignment horizontal="center" vertical="top" wrapText="1"/>
    </xf>
    <xf numFmtId="178" fontId="1" fillId="0" borderId="67" xfId="0" applyNumberFormat="1" applyFont="1" applyFill="1" applyBorder="1" applyAlignment="1">
      <alignment horizontal="center" vertical="top" wrapText="1"/>
    </xf>
    <xf numFmtId="0" fontId="1" fillId="0" borderId="69" xfId="0" applyFont="1" applyFill="1" applyBorder="1" applyAlignment="1">
      <alignment horizontal="center" vertical="top" wrapText="1"/>
    </xf>
    <xf numFmtId="178" fontId="2" fillId="0" borderId="45" xfId="0" applyNumberFormat="1" applyFont="1" applyFill="1" applyBorder="1" applyAlignment="1" applyProtection="1">
      <alignment horizontal="center" vertical="top" wrapText="1"/>
      <protection locked="0"/>
    </xf>
    <xf numFmtId="0" fontId="1" fillId="0" borderId="55" xfId="0" applyNumberFormat="1" applyFont="1" applyFill="1" applyBorder="1" applyAlignment="1">
      <alignment horizontal="justify" vertical="top" wrapText="1"/>
    </xf>
    <xf numFmtId="0" fontId="2" fillId="0" borderId="71" xfId="0" applyFont="1" applyFill="1" applyBorder="1" applyAlignment="1">
      <alignment horizontal="center" vertical="top" wrapText="1"/>
    </xf>
    <xf numFmtId="0" fontId="2" fillId="0" borderId="72" xfId="0" applyFont="1" applyFill="1" applyBorder="1" applyAlignment="1">
      <alignment horizontal="center" vertical="top" wrapText="1"/>
    </xf>
    <xf numFmtId="0" fontId="2" fillId="0" borderId="73" xfId="0" applyFont="1" applyFill="1" applyBorder="1" applyAlignment="1">
      <alignment horizontal="center" vertical="top" wrapText="1"/>
    </xf>
    <xf numFmtId="2" fontId="2" fillId="0" borderId="71" xfId="0" applyNumberFormat="1" applyFont="1" applyFill="1" applyBorder="1" applyAlignment="1">
      <alignment horizontal="center" vertical="top" wrapText="1"/>
    </xf>
    <xf numFmtId="2" fontId="2" fillId="0" borderId="72" xfId="0" applyNumberFormat="1" applyFont="1" applyFill="1" applyBorder="1" applyAlignment="1">
      <alignment horizontal="center" vertical="top" wrapText="1"/>
    </xf>
    <xf numFmtId="2" fontId="2" fillId="0" borderId="73" xfId="0" applyNumberFormat="1" applyFont="1" applyFill="1" applyBorder="1" applyAlignment="1">
      <alignment horizontal="center" vertical="top" wrapText="1"/>
    </xf>
    <xf numFmtId="2" fontId="2" fillId="0" borderId="51" xfId="0" applyNumberFormat="1" applyFont="1" applyFill="1" applyBorder="1" applyAlignment="1" applyProtection="1">
      <alignment horizontal="center" vertical="top" wrapText="1"/>
      <protection locked="0"/>
    </xf>
    <xf numFmtId="0" fontId="2" fillId="0" borderId="74" xfId="0" applyFont="1" applyFill="1" applyBorder="1" applyAlignment="1" applyProtection="1">
      <alignment horizontal="center" vertical="top" wrapText="1"/>
      <protection locked="0"/>
    </xf>
    <xf numFmtId="0" fontId="2" fillId="0" borderId="73" xfId="0" applyFont="1" applyFill="1" applyBorder="1" applyAlignment="1" applyProtection="1">
      <alignment horizontal="center" vertical="top" wrapText="1"/>
      <protection locked="0"/>
    </xf>
    <xf numFmtId="0" fontId="2" fillId="0" borderId="51" xfId="0" applyFont="1" applyFill="1" applyBorder="1" applyAlignment="1" applyProtection="1">
      <alignment horizontal="center" vertical="top" wrapText="1"/>
      <protection locked="0"/>
    </xf>
    <xf numFmtId="177" fontId="1" fillId="0" borderId="41" xfId="0" applyNumberFormat="1" applyFont="1" applyFill="1" applyBorder="1" applyAlignment="1" applyProtection="1">
      <alignment horizontal="center" vertical="top" wrapText="1"/>
      <protection locked="0"/>
    </xf>
    <xf numFmtId="0" fontId="1" fillId="0" borderId="63" xfId="0" applyFont="1" applyFill="1" applyBorder="1" applyAlignment="1" applyProtection="1">
      <alignment horizontal="center" vertical="top" wrapText="1"/>
      <protection locked="0"/>
    </xf>
    <xf numFmtId="2" fontId="2" fillId="0" borderId="77" xfId="0" applyNumberFormat="1" applyFont="1" applyFill="1" applyBorder="1" applyAlignment="1">
      <alignment horizontal="center" vertical="top" wrapText="1"/>
    </xf>
    <xf numFmtId="180" fontId="2" fillId="0" borderId="77" xfId="0" applyNumberFormat="1" applyFont="1" applyFill="1" applyBorder="1" applyAlignment="1">
      <alignment horizontal="center" vertical="top" wrapText="1"/>
    </xf>
    <xf numFmtId="180" fontId="2" fillId="0" borderId="53" xfId="0" applyNumberFormat="1" applyFont="1" applyFill="1" applyBorder="1" applyAlignment="1">
      <alignment horizontal="center" vertical="top" wrapText="1"/>
    </xf>
    <xf numFmtId="2" fontId="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" fillId="0" borderId="22" xfId="0" applyFont="1" applyFill="1" applyBorder="1" applyAlignment="1" applyProtection="1">
      <alignment horizontal="center" vertical="top" wrapText="1"/>
      <protection locked="0"/>
    </xf>
    <xf numFmtId="0" fontId="2" fillId="0" borderId="35" xfId="0" applyFont="1" applyFill="1" applyBorder="1" applyAlignment="1" applyProtection="1">
      <alignment horizontal="center" vertical="top" wrapText="1"/>
      <protection locked="0"/>
    </xf>
    <xf numFmtId="0" fontId="2" fillId="0" borderId="28" xfId="0" applyFont="1" applyFill="1" applyBorder="1" applyAlignment="1" applyProtection="1">
      <alignment horizontal="center" vertical="top" wrapText="1"/>
      <protection locked="0"/>
    </xf>
    <xf numFmtId="0" fontId="1" fillId="0" borderId="56" xfId="0" applyNumberFormat="1" applyFont="1" applyFill="1" applyBorder="1" applyAlignment="1">
      <alignment vertical="top" wrapText="1"/>
    </xf>
    <xf numFmtId="0" fontId="1" fillId="0" borderId="38" xfId="0" applyNumberFormat="1" applyFont="1" applyFill="1" applyBorder="1" applyAlignment="1">
      <alignment vertical="top" wrapText="1"/>
    </xf>
    <xf numFmtId="0" fontId="1" fillId="0" borderId="60" xfId="0" applyNumberFormat="1" applyFont="1" applyFill="1" applyBorder="1" applyAlignment="1">
      <alignment horizontal="justify" vertical="top" wrapText="1"/>
    </xf>
    <xf numFmtId="180" fontId="1" fillId="0" borderId="23" xfId="0" applyNumberFormat="1" applyFont="1" applyFill="1" applyBorder="1" applyAlignment="1">
      <alignment horizontal="center" vertical="top" wrapText="1"/>
    </xf>
    <xf numFmtId="180" fontId="1" fillId="0" borderId="29" xfId="0" applyNumberFormat="1" applyFont="1" applyFill="1" applyBorder="1" applyAlignment="1">
      <alignment horizontal="center" vertical="top" wrapText="1"/>
    </xf>
    <xf numFmtId="180" fontId="2" fillId="0" borderId="52" xfId="0" applyNumberFormat="1" applyFont="1" applyFill="1" applyBorder="1" applyAlignment="1">
      <alignment horizontal="center" vertical="top" wrapText="1"/>
    </xf>
    <xf numFmtId="180" fontId="2" fillId="0" borderId="27" xfId="0" applyNumberFormat="1" applyFont="1" applyFill="1" applyBorder="1" applyAlignment="1">
      <alignment horizontal="center" vertical="top" wrapText="1"/>
    </xf>
    <xf numFmtId="180" fontId="2" fillId="0" borderId="70" xfId="0" applyNumberFormat="1" applyFont="1" applyFill="1" applyBorder="1" applyAlignment="1">
      <alignment horizontal="center" vertical="top" wrapText="1"/>
    </xf>
    <xf numFmtId="177" fontId="1" fillId="0" borderId="24" xfId="0" applyNumberFormat="1" applyFont="1" applyFill="1" applyBorder="1" applyAlignment="1">
      <alignment horizontal="center" vertical="top" wrapText="1"/>
    </xf>
    <xf numFmtId="177" fontId="1" fillId="0" borderId="11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justify" vertical="top" wrapText="1"/>
    </xf>
    <xf numFmtId="180" fontId="1" fillId="0" borderId="4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4" xfId="0" applyNumberFormat="1" applyFont="1" applyFill="1" applyBorder="1" applyAlignment="1" applyProtection="1">
      <alignment horizontal="center" vertical="top" wrapText="1"/>
      <protection locked="0"/>
    </xf>
    <xf numFmtId="2" fontId="1" fillId="0" borderId="13" xfId="0" applyNumberFormat="1" applyFont="1" applyFill="1" applyBorder="1" applyAlignment="1" applyProtection="1">
      <alignment horizontal="center" vertical="top" wrapText="1"/>
      <protection locked="0"/>
    </xf>
    <xf numFmtId="2" fontId="1" fillId="0" borderId="41" xfId="0" applyNumberFormat="1" applyFont="1" applyFill="1" applyBorder="1" applyAlignment="1" applyProtection="1">
      <alignment horizontal="center" vertical="top" wrapText="1"/>
      <protection locked="0"/>
    </xf>
    <xf numFmtId="2" fontId="1" fillId="0" borderId="78" xfId="0" applyNumberFormat="1" applyFont="1" applyFill="1" applyBorder="1" applyAlignment="1" applyProtection="1">
      <alignment horizontal="center" vertical="top" wrapText="1"/>
      <protection locked="0"/>
    </xf>
    <xf numFmtId="2" fontId="1" fillId="0" borderId="63" xfId="0" applyNumberFormat="1" applyFont="1" applyFill="1" applyBorder="1" applyAlignment="1" applyProtection="1">
      <alignment horizontal="center" vertical="top" wrapText="1"/>
      <protection locked="0"/>
    </xf>
    <xf numFmtId="177" fontId="1" fillId="0" borderId="78" xfId="0" applyNumberFormat="1" applyFont="1" applyFill="1" applyBorder="1" applyAlignment="1" applyProtection="1">
      <alignment horizontal="center" vertical="top" wrapText="1"/>
      <protection locked="0"/>
    </xf>
    <xf numFmtId="177" fontId="1" fillId="0" borderId="63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52" xfId="0" applyNumberFormat="1" applyFont="1" applyFill="1" applyBorder="1" applyAlignment="1" applyProtection="1">
      <alignment horizontal="center" vertical="top" wrapText="1"/>
      <protection/>
    </xf>
    <xf numFmtId="177" fontId="2" fillId="0" borderId="27" xfId="0" applyNumberFormat="1" applyFont="1" applyFill="1" applyBorder="1" applyAlignment="1" applyProtection="1">
      <alignment horizontal="center" vertical="top" wrapText="1"/>
      <protection/>
    </xf>
    <xf numFmtId="177" fontId="2" fillId="0" borderId="47" xfId="0" applyNumberFormat="1" applyFont="1" applyFill="1" applyBorder="1" applyAlignment="1" applyProtection="1">
      <alignment horizontal="center" vertical="top" wrapText="1"/>
      <protection/>
    </xf>
    <xf numFmtId="177" fontId="2" fillId="0" borderId="46" xfId="0" applyNumberFormat="1" applyFont="1" applyFill="1" applyBorder="1" applyAlignment="1" applyProtection="1">
      <alignment horizontal="center" vertical="top" wrapText="1"/>
      <protection/>
    </xf>
    <xf numFmtId="177" fontId="1" fillId="0" borderId="28" xfId="0" applyNumberFormat="1" applyFont="1" applyFill="1" applyBorder="1" applyAlignment="1">
      <alignment horizontal="center" vertical="top" wrapText="1"/>
    </xf>
    <xf numFmtId="177" fontId="1" fillId="0" borderId="40" xfId="0" applyNumberFormat="1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vertical="top" wrapText="1"/>
    </xf>
    <xf numFmtId="0" fontId="1" fillId="0" borderId="49" xfId="0" applyFont="1" applyFill="1" applyBorder="1" applyAlignment="1">
      <alignment vertical="top"/>
    </xf>
    <xf numFmtId="0" fontId="1" fillId="0" borderId="20" xfId="0" applyFont="1" applyFill="1" applyBorder="1" applyAlignment="1">
      <alignment vertical="top"/>
    </xf>
    <xf numFmtId="0" fontId="1" fillId="0" borderId="58" xfId="0" applyFont="1" applyFill="1" applyBorder="1" applyAlignment="1">
      <alignment vertical="top"/>
    </xf>
    <xf numFmtId="177" fontId="1" fillId="0" borderId="38" xfId="0" applyNumberFormat="1" applyFont="1" applyFill="1" applyBorder="1" applyAlignment="1">
      <alignment horizontal="center" vertical="top" wrapText="1"/>
    </xf>
    <xf numFmtId="178" fontId="2" fillId="0" borderId="77" xfId="0" applyNumberFormat="1" applyFont="1" applyFill="1" applyBorder="1" applyAlignment="1">
      <alignment horizontal="center" vertical="top"/>
    </xf>
    <xf numFmtId="178" fontId="2" fillId="0" borderId="79" xfId="0" applyNumberFormat="1" applyFont="1" applyFill="1" applyBorder="1" applyAlignment="1">
      <alignment horizontal="center" vertical="top"/>
    </xf>
    <xf numFmtId="178" fontId="2" fillId="0" borderId="80" xfId="0" applyNumberFormat="1" applyFont="1" applyFill="1" applyBorder="1" applyAlignment="1">
      <alignment horizontal="center" vertical="top"/>
    </xf>
    <xf numFmtId="178" fontId="2" fillId="0" borderId="64" xfId="0" applyNumberFormat="1" applyFont="1" applyFill="1" applyBorder="1" applyAlignment="1">
      <alignment horizontal="center" vertical="top"/>
    </xf>
    <xf numFmtId="178" fontId="2" fillId="0" borderId="81" xfId="0" applyNumberFormat="1" applyFont="1" applyFill="1" applyBorder="1" applyAlignment="1">
      <alignment horizontal="center" vertical="top"/>
    </xf>
    <xf numFmtId="176" fontId="2" fillId="0" borderId="77" xfId="0" applyNumberFormat="1" applyFont="1" applyFill="1" applyBorder="1" applyAlignment="1">
      <alignment horizontal="center" vertical="top"/>
    </xf>
    <xf numFmtId="176" fontId="2" fillId="0" borderId="79" xfId="0" applyNumberFormat="1" applyFont="1" applyFill="1" applyBorder="1" applyAlignment="1">
      <alignment horizontal="center" vertical="top"/>
    </xf>
    <xf numFmtId="176" fontId="2" fillId="0" borderId="80" xfId="0" applyNumberFormat="1" applyFont="1" applyFill="1" applyBorder="1" applyAlignment="1">
      <alignment horizontal="center" vertical="top"/>
    </xf>
    <xf numFmtId="0" fontId="0" fillId="0" borderId="18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49" xfId="0" applyFont="1" applyFill="1" applyBorder="1" applyAlignment="1">
      <alignment horizontal="justify" vertical="top" wrapText="1"/>
    </xf>
    <xf numFmtId="0" fontId="1" fillId="0" borderId="59" xfId="0" applyFont="1" applyFill="1" applyBorder="1" applyAlignment="1">
      <alignment horizontal="justify" vertical="top" wrapText="1"/>
    </xf>
    <xf numFmtId="0" fontId="1" fillId="0" borderId="32" xfId="0" applyFont="1" applyFill="1" applyBorder="1" applyAlignment="1">
      <alignment horizontal="justify" vertical="top" wrapText="1"/>
    </xf>
    <xf numFmtId="0" fontId="1" fillId="0" borderId="24" xfId="0" applyFont="1" applyFill="1" applyBorder="1" applyAlignment="1">
      <alignment horizontal="justify" vertical="top" wrapText="1"/>
    </xf>
    <xf numFmtId="0" fontId="1" fillId="0" borderId="18" xfId="0" applyFont="1" applyFill="1" applyBorder="1" applyAlignment="1">
      <alignment vertical="top" wrapText="1"/>
    </xf>
    <xf numFmtId="180" fontId="2" fillId="0" borderId="15" xfId="0" applyNumberFormat="1" applyFont="1" applyFill="1" applyBorder="1" applyAlignment="1">
      <alignment horizontal="center" vertical="top" wrapText="1"/>
    </xf>
    <xf numFmtId="180" fontId="2" fillId="0" borderId="21" xfId="0" applyNumberFormat="1" applyFont="1" applyFill="1" applyBorder="1" applyAlignment="1">
      <alignment horizontal="center" vertical="top" wrapText="1"/>
    </xf>
    <xf numFmtId="180" fontId="2" fillId="0" borderId="56" xfId="0" applyNumberFormat="1" applyFont="1" applyFill="1" applyBorder="1" applyAlignment="1">
      <alignment horizontal="center" vertical="top" wrapText="1"/>
    </xf>
    <xf numFmtId="180" fontId="2" fillId="0" borderId="54" xfId="0" applyNumberFormat="1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justify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177" fontId="2" fillId="0" borderId="82" xfId="0" applyNumberFormat="1" applyFont="1" applyFill="1" applyBorder="1" applyAlignment="1">
      <alignment horizontal="center" vertical="top" wrapText="1"/>
    </xf>
    <xf numFmtId="179" fontId="1" fillId="7" borderId="12" xfId="0" applyNumberFormat="1" applyFont="1" applyFill="1" applyBorder="1" applyAlignment="1">
      <alignment horizontal="center" vertical="top" wrapText="1"/>
    </xf>
    <xf numFmtId="179" fontId="1" fillId="7" borderId="11" xfId="0" applyNumberFormat="1" applyFont="1" applyFill="1" applyBorder="1" applyAlignment="1">
      <alignment horizontal="center" vertical="top" wrapText="1"/>
    </xf>
    <xf numFmtId="179" fontId="1" fillId="7" borderId="13" xfId="0" applyNumberFormat="1" applyFont="1" applyFill="1" applyBorder="1" applyAlignment="1">
      <alignment horizontal="center" vertical="top" wrapText="1"/>
    </xf>
    <xf numFmtId="179" fontId="1" fillId="7" borderId="62" xfId="0" applyNumberFormat="1" applyFont="1" applyFill="1" applyBorder="1" applyAlignment="1">
      <alignment horizontal="center" vertical="top" wrapText="1"/>
    </xf>
    <xf numFmtId="179" fontId="1" fillId="7" borderId="42" xfId="0" applyNumberFormat="1" applyFont="1" applyFill="1" applyBorder="1" applyAlignment="1">
      <alignment horizontal="center" vertical="top" wrapText="1"/>
    </xf>
    <xf numFmtId="179" fontId="1" fillId="7" borderId="63" xfId="0" applyNumberFormat="1" applyFont="1" applyFill="1" applyBorder="1" applyAlignment="1">
      <alignment horizontal="center" vertical="top" wrapText="1"/>
    </xf>
    <xf numFmtId="180" fontId="2" fillId="7" borderId="36" xfId="0" applyNumberFormat="1" applyFont="1" applyFill="1" applyBorder="1" applyAlignment="1">
      <alignment horizontal="center" vertical="top" wrapText="1"/>
    </xf>
    <xf numFmtId="177" fontId="2" fillId="7" borderId="37" xfId="0" applyNumberFormat="1" applyFont="1" applyFill="1" applyBorder="1" applyAlignment="1">
      <alignment horizontal="center" vertical="top" wrapText="1"/>
    </xf>
    <xf numFmtId="177" fontId="2" fillId="7" borderId="35" xfId="0" applyNumberFormat="1" applyFont="1" applyFill="1" applyBorder="1" applyAlignment="1">
      <alignment horizontal="center" vertical="top" wrapText="1"/>
    </xf>
    <xf numFmtId="2" fontId="1" fillId="7" borderId="12" xfId="0" applyNumberFormat="1" applyFont="1" applyFill="1" applyBorder="1" applyAlignment="1">
      <alignment horizontal="center" vertical="top" wrapText="1"/>
    </xf>
    <xf numFmtId="2" fontId="1" fillId="7" borderId="11" xfId="0" applyNumberFormat="1" applyFont="1" applyFill="1" applyBorder="1" applyAlignment="1">
      <alignment horizontal="center" vertical="top" wrapText="1"/>
    </xf>
    <xf numFmtId="2" fontId="1" fillId="7" borderId="13" xfId="0" applyNumberFormat="1" applyFont="1" applyFill="1" applyBorder="1" applyAlignment="1">
      <alignment horizontal="center" vertical="top" wrapText="1"/>
    </xf>
    <xf numFmtId="181" fontId="2" fillId="0" borderId="52" xfId="0" applyNumberFormat="1" applyFont="1" applyFill="1" applyBorder="1" applyAlignment="1">
      <alignment horizontal="center" vertical="top" wrapText="1"/>
    </xf>
    <xf numFmtId="181" fontId="2" fillId="0" borderId="27" xfId="0" applyNumberFormat="1" applyFont="1" applyFill="1" applyBorder="1" applyAlignment="1">
      <alignment horizontal="center" vertical="top" wrapText="1"/>
    </xf>
    <xf numFmtId="181" fontId="2" fillId="0" borderId="56" xfId="0" applyNumberFormat="1" applyFont="1" applyFill="1" applyBorder="1" applyAlignment="1">
      <alignment horizontal="center" vertical="top" wrapText="1"/>
    </xf>
    <xf numFmtId="0" fontId="1" fillId="7" borderId="19" xfId="0" applyFont="1" applyFill="1" applyBorder="1" applyAlignment="1">
      <alignment vertical="top" wrapText="1"/>
    </xf>
    <xf numFmtId="0" fontId="1" fillId="7" borderId="49" xfId="0" applyFont="1" applyFill="1" applyBorder="1" applyAlignment="1">
      <alignment vertical="top" wrapText="1"/>
    </xf>
    <xf numFmtId="0" fontId="1" fillId="7" borderId="34" xfId="0" applyFont="1" applyFill="1" applyBorder="1" applyAlignment="1">
      <alignment vertical="top" wrapText="1"/>
    </xf>
    <xf numFmtId="177" fontId="1" fillId="7" borderId="23" xfId="0" applyNumberFormat="1" applyFont="1" applyFill="1" applyBorder="1" applyAlignment="1" applyProtection="1">
      <alignment horizontal="center" vertical="top" wrapText="1"/>
      <protection locked="0"/>
    </xf>
    <xf numFmtId="177" fontId="1" fillId="7" borderId="11" xfId="0" applyNumberFormat="1" applyFont="1" applyFill="1" applyBorder="1" applyAlignment="1">
      <alignment horizontal="center" vertical="top" wrapText="1"/>
    </xf>
    <xf numFmtId="177" fontId="1" fillId="7" borderId="13" xfId="0" applyNumberFormat="1" applyFont="1" applyFill="1" applyBorder="1" applyAlignment="1">
      <alignment horizontal="center" vertical="top" wrapText="1"/>
    </xf>
    <xf numFmtId="177" fontId="1" fillId="7" borderId="14" xfId="0" applyNumberFormat="1" applyFont="1" applyFill="1" applyBorder="1" applyAlignment="1" applyProtection="1">
      <alignment horizontal="center" vertical="top" wrapText="1"/>
      <protection locked="0"/>
    </xf>
    <xf numFmtId="177" fontId="1" fillId="7" borderId="13" xfId="0" applyNumberFormat="1" applyFont="1" applyFill="1" applyBorder="1" applyAlignment="1" applyProtection="1">
      <alignment horizontal="center" vertical="top" wrapText="1"/>
      <protection locked="0"/>
    </xf>
    <xf numFmtId="177" fontId="1" fillId="7" borderId="51" xfId="0" applyNumberFormat="1" applyFont="1" applyFill="1" applyBorder="1" applyAlignment="1" applyProtection="1">
      <alignment horizontal="center" vertical="top" wrapText="1"/>
      <protection/>
    </xf>
    <xf numFmtId="177" fontId="1" fillId="7" borderId="74" xfId="0" applyNumberFormat="1" applyFont="1" applyFill="1" applyBorder="1" applyAlignment="1" applyProtection="1">
      <alignment horizontal="center" vertical="top" wrapText="1"/>
      <protection/>
    </xf>
    <xf numFmtId="177" fontId="1" fillId="7" borderId="73" xfId="0" applyNumberFormat="1" applyFont="1" applyFill="1" applyBorder="1" applyAlignment="1" applyProtection="1">
      <alignment horizontal="center" vertical="top" wrapText="1"/>
      <protection/>
    </xf>
    <xf numFmtId="177" fontId="0" fillId="0" borderId="0" xfId="0" applyNumberFormat="1" applyFill="1" applyAlignment="1">
      <alignment/>
    </xf>
    <xf numFmtId="0" fontId="45" fillId="0" borderId="38" xfId="0" applyFont="1" applyFill="1" applyBorder="1" applyAlignment="1">
      <alignment horizontal="justify" vertical="top" wrapText="1"/>
    </xf>
    <xf numFmtId="0" fontId="1" fillId="7" borderId="50" xfId="0" applyFont="1" applyFill="1" applyBorder="1" applyAlignment="1">
      <alignment horizontal="justify" vertical="top"/>
    </xf>
    <xf numFmtId="177" fontId="1" fillId="7" borderId="12" xfId="0" applyNumberFormat="1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justify" vertical="top"/>
    </xf>
    <xf numFmtId="2" fontId="2" fillId="33" borderId="12" xfId="0" applyNumberFormat="1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13" xfId="0" applyNumberFormat="1" applyFont="1" applyFill="1" applyBorder="1" applyAlignment="1">
      <alignment horizontal="center" vertical="top" wrapText="1"/>
    </xf>
    <xf numFmtId="2" fontId="2" fillId="7" borderId="70" xfId="0" applyNumberFormat="1" applyFont="1" applyFill="1" applyBorder="1" applyAlignment="1">
      <alignment horizontal="center" vertical="top" wrapText="1"/>
    </xf>
    <xf numFmtId="2" fontId="2" fillId="7" borderId="27" xfId="0" applyNumberFormat="1" applyFont="1" applyFill="1" applyBorder="1" applyAlignment="1">
      <alignment horizontal="center" vertical="top" wrapText="1"/>
    </xf>
    <xf numFmtId="2" fontId="2" fillId="7" borderId="54" xfId="0" applyNumberFormat="1" applyFont="1" applyFill="1" applyBorder="1" applyAlignment="1">
      <alignment horizontal="center" vertical="top" wrapText="1"/>
    </xf>
    <xf numFmtId="186" fontId="2" fillId="7" borderId="52" xfId="0" applyNumberFormat="1" applyFont="1" applyFill="1" applyBorder="1" applyAlignment="1">
      <alignment horizontal="center" vertical="top" wrapText="1"/>
    </xf>
    <xf numFmtId="186" fontId="2" fillId="7" borderId="27" xfId="0" applyNumberFormat="1" applyFont="1" applyFill="1" applyBorder="1" applyAlignment="1">
      <alignment horizontal="center" vertical="top" wrapText="1"/>
    </xf>
    <xf numFmtId="186" fontId="2" fillId="7" borderId="54" xfId="0" applyNumberFormat="1" applyFont="1" applyFill="1" applyBorder="1" applyAlignment="1">
      <alignment horizontal="center" vertical="top" wrapText="1"/>
    </xf>
    <xf numFmtId="4" fontId="1" fillId="7" borderId="83" xfId="0" applyNumberFormat="1" applyFont="1" applyFill="1" applyBorder="1" applyAlignment="1">
      <alignment horizontal="center" vertical="top" wrapText="1"/>
    </xf>
    <xf numFmtId="4" fontId="1" fillId="7" borderId="42" xfId="0" applyNumberFormat="1" applyFont="1" applyFill="1" applyBorder="1" applyAlignment="1">
      <alignment horizontal="center" vertical="top" wrapText="1"/>
    </xf>
    <xf numFmtId="4" fontId="1" fillId="7" borderId="63" xfId="0" applyNumberFormat="1" applyFont="1" applyFill="1" applyBorder="1" applyAlignment="1">
      <alignment horizontal="center" vertical="top" wrapText="1"/>
    </xf>
    <xf numFmtId="186" fontId="1" fillId="7" borderId="83" xfId="0" applyNumberFormat="1" applyFont="1" applyFill="1" applyBorder="1" applyAlignment="1">
      <alignment horizontal="center" vertical="top" wrapText="1"/>
    </xf>
    <xf numFmtId="186" fontId="1" fillId="7" borderId="42" xfId="0" applyNumberFormat="1" applyFont="1" applyFill="1" applyBorder="1" applyAlignment="1">
      <alignment horizontal="center" vertical="top" wrapText="1"/>
    </xf>
    <xf numFmtId="186" fontId="1" fillId="7" borderId="63" xfId="0" applyNumberFormat="1" applyFont="1" applyFill="1" applyBorder="1" applyAlignment="1">
      <alignment horizontal="center" vertical="top" wrapText="1"/>
    </xf>
    <xf numFmtId="177" fontId="2" fillId="7" borderId="56" xfId="0" applyNumberFormat="1" applyFont="1" applyFill="1" applyBorder="1" applyAlignment="1">
      <alignment horizontal="center" vertical="top" wrapText="1"/>
    </xf>
    <xf numFmtId="177" fontId="2" fillId="7" borderId="70" xfId="0" applyNumberFormat="1" applyFont="1" applyFill="1" applyBorder="1" applyAlignment="1">
      <alignment horizontal="center" vertical="top" wrapText="1"/>
    </xf>
    <xf numFmtId="177" fontId="2" fillId="7" borderId="27" xfId="0" applyNumberFormat="1" applyFont="1" applyFill="1" applyBorder="1" applyAlignment="1">
      <alignment horizontal="center" vertical="top" wrapText="1"/>
    </xf>
    <xf numFmtId="177" fontId="2" fillId="7" borderId="54" xfId="0" applyNumberFormat="1" applyFont="1" applyFill="1" applyBorder="1" applyAlignment="1">
      <alignment horizontal="center" vertical="top" wrapText="1"/>
    </xf>
    <xf numFmtId="177" fontId="1" fillId="7" borderId="42" xfId="0" applyNumberFormat="1" applyFont="1" applyFill="1" applyBorder="1" applyAlignment="1">
      <alignment horizontal="center" vertical="top" wrapText="1"/>
    </xf>
    <xf numFmtId="177" fontId="1" fillId="7" borderId="63" xfId="0" applyNumberFormat="1" applyFont="1" applyFill="1" applyBorder="1" applyAlignment="1">
      <alignment horizontal="center" vertical="top" wrapText="1"/>
    </xf>
    <xf numFmtId="177" fontId="2" fillId="7" borderId="42" xfId="0" applyNumberFormat="1" applyFont="1" applyFill="1" applyBorder="1" applyAlignment="1">
      <alignment horizontal="center" vertical="top" wrapText="1"/>
    </xf>
    <xf numFmtId="177" fontId="2" fillId="7" borderId="63" xfId="0" applyNumberFormat="1" applyFont="1" applyFill="1" applyBorder="1" applyAlignment="1">
      <alignment horizontal="center" vertical="top" wrapText="1"/>
    </xf>
    <xf numFmtId="0" fontId="1" fillId="7" borderId="38" xfId="0" applyFont="1" applyFill="1" applyBorder="1" applyAlignment="1">
      <alignment horizontal="justify" vertical="top" wrapText="1"/>
    </xf>
    <xf numFmtId="177" fontId="2" fillId="7" borderId="84" xfId="0" applyNumberFormat="1" applyFont="1" applyFill="1" applyBorder="1" applyAlignment="1">
      <alignment horizontal="center" vertical="top" wrapText="1"/>
    </xf>
    <xf numFmtId="178" fontId="2" fillId="7" borderId="46" xfId="0" applyNumberFormat="1" applyFont="1" applyFill="1" applyBorder="1" applyAlignment="1">
      <alignment horizontal="center" vertical="top" wrapText="1"/>
    </xf>
    <xf numFmtId="177" fontId="2" fillId="7" borderId="83" xfId="0" applyNumberFormat="1" applyFont="1" applyFill="1" applyBorder="1" applyAlignment="1">
      <alignment horizontal="center" vertical="top" wrapText="1"/>
    </xf>
    <xf numFmtId="177" fontId="2" fillId="7" borderId="78" xfId="0" applyNumberFormat="1" applyFont="1" applyFill="1" applyBorder="1" applyAlignment="1">
      <alignment horizontal="center" vertical="top" wrapText="1"/>
    </xf>
    <xf numFmtId="178" fontId="2" fillId="7" borderId="62" xfId="0" applyNumberFormat="1" applyFont="1" applyFill="1" applyBorder="1" applyAlignment="1">
      <alignment horizontal="center" vertical="top" wrapText="1"/>
    </xf>
    <xf numFmtId="178" fontId="2" fillId="7" borderId="42" xfId="0" applyNumberFormat="1" applyFont="1" applyFill="1" applyBorder="1" applyAlignment="1">
      <alignment horizontal="center" vertical="top" wrapText="1"/>
    </xf>
    <xf numFmtId="178" fontId="2" fillId="7" borderId="63" xfId="0" applyNumberFormat="1" applyFont="1" applyFill="1" applyBorder="1" applyAlignment="1">
      <alignment horizontal="center" vertical="top" wrapText="1"/>
    </xf>
    <xf numFmtId="176" fontId="2" fillId="7" borderId="52" xfId="0" applyNumberFormat="1" applyFont="1" applyFill="1" applyBorder="1" applyAlignment="1">
      <alignment horizontal="center" vertical="top" wrapText="1"/>
    </xf>
    <xf numFmtId="176" fontId="2" fillId="7" borderId="27" xfId="0" applyNumberFormat="1" applyFont="1" applyFill="1" applyBorder="1" applyAlignment="1">
      <alignment horizontal="center" vertical="top" wrapText="1"/>
    </xf>
    <xf numFmtId="176" fontId="2" fillId="7" borderId="56" xfId="0" applyNumberFormat="1" applyFont="1" applyFill="1" applyBorder="1" applyAlignment="1">
      <alignment horizontal="center" vertical="top" wrapText="1"/>
    </xf>
    <xf numFmtId="176" fontId="1" fillId="7" borderId="62" xfId="0" applyNumberFormat="1" applyFont="1" applyFill="1" applyBorder="1" applyAlignment="1">
      <alignment horizontal="center" vertical="top" wrapText="1"/>
    </xf>
    <xf numFmtId="176" fontId="1" fillId="7" borderId="42" xfId="0" applyNumberFormat="1" applyFont="1" applyFill="1" applyBorder="1" applyAlignment="1">
      <alignment horizontal="center" vertical="top" wrapText="1"/>
    </xf>
    <xf numFmtId="176" fontId="1" fillId="7" borderId="63" xfId="0" applyNumberFormat="1" applyFont="1" applyFill="1" applyBorder="1" applyAlignment="1">
      <alignment horizontal="center" vertical="top" wrapText="1"/>
    </xf>
    <xf numFmtId="177" fontId="1" fillId="7" borderId="62" xfId="0" applyNumberFormat="1" applyFont="1" applyFill="1" applyBorder="1" applyAlignment="1">
      <alignment horizontal="center" vertical="top" wrapText="1"/>
    </xf>
    <xf numFmtId="180" fontId="2" fillId="7" borderId="12" xfId="0" applyNumberFormat="1" applyFont="1" applyFill="1" applyBorder="1" applyAlignment="1">
      <alignment horizontal="center" vertical="top" wrapText="1"/>
    </xf>
    <xf numFmtId="180" fontId="2" fillId="7" borderId="11" xfId="0" applyNumberFormat="1" applyFont="1" applyFill="1" applyBorder="1" applyAlignment="1">
      <alignment horizontal="center" vertical="top" wrapText="1"/>
    </xf>
    <xf numFmtId="180" fontId="2" fillId="7" borderId="13" xfId="0" applyNumberFormat="1" applyFont="1" applyFill="1" applyBorder="1" applyAlignment="1">
      <alignment horizontal="center" vertical="top" wrapText="1"/>
    </xf>
    <xf numFmtId="0" fontId="1" fillId="7" borderId="25" xfId="0" applyFont="1" applyFill="1" applyBorder="1" applyAlignment="1">
      <alignment horizontal="justify" vertical="top"/>
    </xf>
    <xf numFmtId="178" fontId="1" fillId="7" borderId="63" xfId="0" applyNumberFormat="1" applyFont="1" applyFill="1" applyBorder="1" applyAlignment="1">
      <alignment horizontal="center" vertical="top" wrapText="1"/>
    </xf>
    <xf numFmtId="177" fontId="1" fillId="7" borderId="78" xfId="0" applyNumberFormat="1" applyFont="1" applyFill="1" applyBorder="1" applyAlignment="1">
      <alignment horizontal="center" vertical="top" wrapText="1"/>
    </xf>
    <xf numFmtId="177" fontId="1" fillId="7" borderId="60" xfId="0" applyNumberFormat="1" applyFont="1" applyFill="1" applyBorder="1" applyAlignment="1">
      <alignment horizontal="center" vertical="top" wrapText="1"/>
    </xf>
    <xf numFmtId="2" fontId="1" fillId="7" borderId="49" xfId="0" applyNumberFormat="1" applyFont="1" applyFill="1" applyBorder="1" applyAlignment="1">
      <alignment vertical="top" wrapText="1"/>
    </xf>
    <xf numFmtId="177" fontId="2" fillId="7" borderId="13" xfId="0" applyNumberFormat="1" applyFont="1" applyFill="1" applyBorder="1" applyAlignment="1">
      <alignment horizontal="center" vertical="top" wrapText="1"/>
    </xf>
    <xf numFmtId="0" fontId="1" fillId="7" borderId="20" xfId="0" applyFont="1" applyFill="1" applyBorder="1" applyAlignment="1">
      <alignment horizontal="justify" vertical="top"/>
    </xf>
    <xf numFmtId="180" fontId="2" fillId="7" borderId="28" xfId="0" applyNumberFormat="1" applyFont="1" applyFill="1" applyBorder="1" applyAlignment="1">
      <alignment horizontal="center" vertical="top" wrapText="1"/>
    </xf>
    <xf numFmtId="180" fontId="2" fillId="7" borderId="37" xfId="0" applyNumberFormat="1" applyFont="1" applyFill="1" applyBorder="1" applyAlignment="1">
      <alignment horizontal="center" vertical="top" wrapText="1"/>
    </xf>
    <xf numFmtId="180" fontId="2" fillId="7" borderId="40" xfId="0" applyNumberFormat="1" applyFont="1" applyFill="1" applyBorder="1" applyAlignment="1">
      <alignment horizontal="center" vertical="top" wrapText="1"/>
    </xf>
    <xf numFmtId="0" fontId="45" fillId="7" borderId="59" xfId="0" applyNumberFormat="1" applyFont="1" applyFill="1" applyBorder="1" applyAlignment="1">
      <alignment horizontal="left" vertical="top" wrapText="1"/>
    </xf>
    <xf numFmtId="0" fontId="1" fillId="7" borderId="19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6" fillId="34" borderId="55" xfId="0" applyFont="1" applyFill="1" applyBorder="1" applyAlignment="1">
      <alignment horizontal="center" vertical="top" wrapText="1"/>
    </xf>
    <xf numFmtId="0" fontId="1" fillId="0" borderId="64" xfId="0" applyFont="1" applyFill="1" applyBorder="1" applyAlignment="1">
      <alignment horizontal="center" vertical="top" wrapText="1"/>
    </xf>
    <xf numFmtId="0" fontId="1" fillId="0" borderId="66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0" fontId="6" fillId="34" borderId="33" xfId="0" applyFont="1" applyFill="1" applyBorder="1" applyAlignment="1">
      <alignment horizontal="center" vertical="top" wrapText="1"/>
    </xf>
    <xf numFmtId="0" fontId="6" fillId="34" borderId="26" xfId="0" applyFont="1" applyFill="1" applyBorder="1" applyAlignment="1">
      <alignment horizontal="center" vertical="top" wrapText="1"/>
    </xf>
    <xf numFmtId="0" fontId="6" fillId="34" borderId="39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55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44" fillId="0" borderId="50" xfId="0" applyFont="1" applyFill="1" applyBorder="1" applyAlignment="1">
      <alignment horizontal="center" vertical="top" wrapText="1"/>
    </xf>
    <xf numFmtId="0" fontId="44" fillId="0" borderId="18" xfId="0" applyFont="1" applyFill="1" applyBorder="1" applyAlignment="1">
      <alignment horizontal="center" vertical="top" wrapText="1"/>
    </xf>
    <xf numFmtId="0" fontId="6" fillId="34" borderId="66" xfId="0" applyFont="1" applyFill="1" applyBorder="1" applyAlignment="1">
      <alignment horizontal="center" vertical="top" wrapText="1"/>
    </xf>
    <xf numFmtId="0" fontId="6" fillId="34" borderId="58" xfId="0" applyFont="1" applyFill="1" applyBorder="1" applyAlignment="1">
      <alignment horizontal="center" vertical="top" wrapText="1"/>
    </xf>
    <xf numFmtId="0" fontId="1" fillId="7" borderId="53" xfId="0" applyFont="1" applyFill="1" applyBorder="1" applyAlignment="1">
      <alignment horizontal="justify" vertical="top" wrapText="1"/>
    </xf>
    <xf numFmtId="0" fontId="1" fillId="7" borderId="49" xfId="0" applyFont="1" applyFill="1" applyBorder="1" applyAlignment="1">
      <alignment horizontal="justify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zoomScalePageLayoutView="0" workbookViewId="0" topLeftCell="A1">
      <selection activeCell="P31" sqref="P31"/>
    </sheetView>
  </sheetViews>
  <sheetFormatPr defaultColWidth="9.00390625" defaultRowHeight="12.75"/>
  <cols>
    <col min="1" max="1" width="6.75390625" style="0" customWidth="1"/>
    <col min="2" max="2" width="50.75390625" style="0" customWidth="1"/>
    <col min="3" max="3" width="15.00390625" style="0" customWidth="1"/>
    <col min="4" max="4" width="9.375" style="0" customWidth="1"/>
    <col min="5" max="5" width="10.25390625" style="0" customWidth="1"/>
    <col min="6" max="6" width="9.75390625" style="0" customWidth="1"/>
    <col min="7" max="7" width="8.25390625" style="0" customWidth="1"/>
    <col min="8" max="8" width="8.625" style="0" customWidth="1"/>
    <col min="9" max="9" width="8.00390625" style="0" customWidth="1"/>
    <col min="10" max="10" width="7.875" style="0" customWidth="1"/>
    <col min="11" max="11" width="11.125" style="0" customWidth="1"/>
    <col min="12" max="15" width="7.875" style="0" customWidth="1"/>
    <col min="16" max="16" width="50.75390625" style="0" customWidth="1"/>
    <col min="17" max="17" width="14.25390625" style="0" bestFit="1" customWidth="1"/>
  </cols>
  <sheetData>
    <row r="1" spans="1:16" ht="12.75">
      <c r="A1" s="445" t="s">
        <v>20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ht="12.75">
      <c r="A2" s="446" t="s">
        <v>87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</row>
    <row r="3" spans="1:16" ht="12.75">
      <c r="A3" s="446" t="s">
        <v>201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</row>
    <row r="4" spans="1:16" ht="12.75">
      <c r="A4" s="446"/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</row>
    <row r="5" spans="1:16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6" t="s">
        <v>58</v>
      </c>
    </row>
    <row r="6" spans="1:16" s="1" customFormat="1" ht="39" customHeight="1" thickBot="1">
      <c r="A6" s="447"/>
      <c r="B6" s="448" t="s">
        <v>77</v>
      </c>
      <c r="C6" s="448" t="s">
        <v>90</v>
      </c>
      <c r="D6" s="448" t="s">
        <v>151</v>
      </c>
      <c r="E6" s="448"/>
      <c r="F6" s="448"/>
      <c r="G6" s="448"/>
      <c r="H6" s="448"/>
      <c r="I6" s="448"/>
      <c r="J6" s="448" t="s">
        <v>189</v>
      </c>
      <c r="K6" s="448"/>
      <c r="L6" s="448"/>
      <c r="M6" s="448" t="s">
        <v>190</v>
      </c>
      <c r="N6" s="448"/>
      <c r="O6" s="448"/>
      <c r="P6" s="449" t="s">
        <v>85</v>
      </c>
    </row>
    <row r="7" spans="1:16" s="1" customFormat="1" ht="28.5" customHeight="1" thickBot="1">
      <c r="A7" s="447"/>
      <c r="B7" s="448"/>
      <c r="C7" s="448"/>
      <c r="D7" s="452" t="s">
        <v>79</v>
      </c>
      <c r="E7" s="452"/>
      <c r="F7" s="452"/>
      <c r="G7" s="452" t="s">
        <v>194</v>
      </c>
      <c r="H7" s="452"/>
      <c r="I7" s="452"/>
      <c r="J7" s="448" t="s">
        <v>204</v>
      </c>
      <c r="K7" s="448"/>
      <c r="L7" s="448"/>
      <c r="M7" s="448" t="s">
        <v>205</v>
      </c>
      <c r="N7" s="448"/>
      <c r="O7" s="448"/>
      <c r="P7" s="450"/>
    </row>
    <row r="8" spans="1:16" s="1" customFormat="1" ht="13.5" thickBot="1">
      <c r="A8" s="447"/>
      <c r="B8" s="448"/>
      <c r="C8" s="448"/>
      <c r="D8" s="83" t="s">
        <v>0</v>
      </c>
      <c r="E8" s="83" t="s">
        <v>18</v>
      </c>
      <c r="F8" s="83" t="s">
        <v>19</v>
      </c>
      <c r="G8" s="83" t="s">
        <v>0</v>
      </c>
      <c r="H8" s="83" t="s">
        <v>18</v>
      </c>
      <c r="I8" s="83" t="s">
        <v>19</v>
      </c>
      <c r="J8" s="83" t="s">
        <v>0</v>
      </c>
      <c r="K8" s="83" t="s">
        <v>18</v>
      </c>
      <c r="L8" s="83" t="s">
        <v>19</v>
      </c>
      <c r="M8" s="83" t="s">
        <v>0</v>
      </c>
      <c r="N8" s="83" t="s">
        <v>18</v>
      </c>
      <c r="O8" s="83" t="s">
        <v>19</v>
      </c>
      <c r="P8" s="451"/>
    </row>
    <row r="9" spans="1:16" s="1" customFormat="1" ht="12.75" customHeight="1" thickBot="1">
      <c r="A9" s="83"/>
      <c r="B9" s="84" t="s">
        <v>80</v>
      </c>
      <c r="C9" s="84"/>
      <c r="D9" s="90">
        <f aca="true" t="shared" si="0" ref="D9:O9">D11+D26+D43+D55+D62+D72+D79+D83+D91+D99+D103</f>
        <v>1867.8218062599997</v>
      </c>
      <c r="E9" s="90">
        <f t="shared" si="0"/>
        <v>1637.78572666</v>
      </c>
      <c r="F9" s="90">
        <f t="shared" si="0"/>
        <v>216.17559143</v>
      </c>
      <c r="G9" s="90">
        <f t="shared" si="0"/>
        <v>400.0915108159999</v>
      </c>
      <c r="H9" s="90">
        <f t="shared" si="0"/>
        <v>238.149211</v>
      </c>
      <c r="I9" s="90">
        <f t="shared" si="0"/>
        <v>149.889852666</v>
      </c>
      <c r="J9" s="90">
        <f t="shared" si="0"/>
        <v>127.04786796</v>
      </c>
      <c r="K9" s="90">
        <f t="shared" si="0"/>
        <v>74.64500093</v>
      </c>
      <c r="L9" s="90">
        <f t="shared" si="0"/>
        <v>44.35929355</v>
      </c>
      <c r="M9" s="90">
        <f t="shared" si="0"/>
        <v>50.70287826</v>
      </c>
      <c r="N9" s="90">
        <f t="shared" si="0"/>
        <v>38.76285578</v>
      </c>
      <c r="O9" s="90">
        <f t="shared" si="0"/>
        <v>3.896449</v>
      </c>
      <c r="P9" s="28"/>
    </row>
    <row r="10" spans="1:16" s="1" customFormat="1" ht="16.5" customHeight="1" thickBot="1">
      <c r="A10" s="453" t="s">
        <v>1</v>
      </c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5"/>
    </row>
    <row r="11" spans="1:16" s="3" customFormat="1" ht="13.5" thickBot="1">
      <c r="A11" s="83"/>
      <c r="B11" s="146" t="s">
        <v>0</v>
      </c>
      <c r="C11" s="37"/>
      <c r="D11" s="122">
        <f aca="true" t="shared" si="1" ref="D11:O11">D12+D16+D18+D23+D24</f>
        <v>68.5331</v>
      </c>
      <c r="E11" s="122">
        <f t="shared" si="1"/>
        <v>60.16350000000001</v>
      </c>
      <c r="F11" s="127">
        <f t="shared" si="1"/>
        <v>6.158600000000001</v>
      </c>
      <c r="G11" s="122">
        <f t="shared" si="1"/>
        <v>31.4443</v>
      </c>
      <c r="H11" s="122">
        <f t="shared" si="1"/>
        <v>31.1818</v>
      </c>
      <c r="I11" s="127">
        <f t="shared" si="1"/>
        <v>0.2625</v>
      </c>
      <c r="J11" s="122">
        <f t="shared" si="1"/>
        <v>7.1</v>
      </c>
      <c r="K11" s="122">
        <f t="shared" si="1"/>
        <v>7.1</v>
      </c>
      <c r="L11" s="127">
        <f t="shared" si="1"/>
        <v>0</v>
      </c>
      <c r="M11" s="122">
        <f t="shared" si="1"/>
        <v>7.1</v>
      </c>
      <c r="N11" s="122">
        <f t="shared" si="1"/>
        <v>7.1</v>
      </c>
      <c r="O11" s="127">
        <f t="shared" si="1"/>
        <v>0</v>
      </c>
      <c r="P11" s="128"/>
    </row>
    <row r="12" spans="1:16" s="1" customFormat="1" ht="58.5" customHeight="1">
      <c r="A12" s="149" t="s">
        <v>2</v>
      </c>
      <c r="B12" s="147" t="s">
        <v>86</v>
      </c>
      <c r="C12" s="449" t="s">
        <v>91</v>
      </c>
      <c r="D12" s="123">
        <f>SUM(D13:D15)</f>
        <v>56.4091</v>
      </c>
      <c r="E12" s="136">
        <f aca="true" t="shared" si="2" ref="E12:O12">SUM(E13:E15)</f>
        <v>51.450500000000005</v>
      </c>
      <c r="F12" s="135">
        <f t="shared" si="2"/>
        <v>4.958600000000001</v>
      </c>
      <c r="G12" s="373">
        <f t="shared" si="2"/>
        <v>31.4443</v>
      </c>
      <c r="H12" s="374">
        <f t="shared" si="2"/>
        <v>31.1818</v>
      </c>
      <c r="I12" s="375">
        <f t="shared" si="2"/>
        <v>0.2625</v>
      </c>
      <c r="J12" s="373">
        <f t="shared" si="2"/>
        <v>7.1</v>
      </c>
      <c r="K12" s="374">
        <f t="shared" si="2"/>
        <v>7.1</v>
      </c>
      <c r="L12" s="375">
        <f t="shared" si="2"/>
        <v>0</v>
      </c>
      <c r="M12" s="373">
        <f t="shared" si="2"/>
        <v>7.1</v>
      </c>
      <c r="N12" s="374">
        <f t="shared" si="2"/>
        <v>7.1</v>
      </c>
      <c r="O12" s="375">
        <f t="shared" si="2"/>
        <v>0</v>
      </c>
      <c r="P12" s="378" t="s">
        <v>191</v>
      </c>
    </row>
    <row r="13" spans="1:16" s="1" customFormat="1" ht="38.25">
      <c r="A13" s="131" t="s">
        <v>22</v>
      </c>
      <c r="B13" s="78" t="s">
        <v>32</v>
      </c>
      <c r="C13" s="450"/>
      <c r="D13" s="361">
        <f>E13+F13</f>
        <v>38.5705</v>
      </c>
      <c r="E13" s="362">
        <f>11.673+13.195+13.7025</f>
        <v>38.5705</v>
      </c>
      <c r="F13" s="363">
        <v>0</v>
      </c>
      <c r="G13" s="361">
        <v>13</v>
      </c>
      <c r="H13" s="362">
        <v>13</v>
      </c>
      <c r="I13" s="363">
        <v>0</v>
      </c>
      <c r="J13" s="361">
        <v>0</v>
      </c>
      <c r="K13" s="362">
        <v>0</v>
      </c>
      <c r="L13" s="363">
        <v>0</v>
      </c>
      <c r="M13" s="361">
        <v>0</v>
      </c>
      <c r="N13" s="362">
        <v>0</v>
      </c>
      <c r="O13" s="363">
        <v>0</v>
      </c>
      <c r="P13" s="376" t="s">
        <v>192</v>
      </c>
    </row>
    <row r="14" spans="1:16" s="1" customFormat="1" ht="51">
      <c r="A14" s="131" t="s">
        <v>23</v>
      </c>
      <c r="B14" s="78" t="s">
        <v>33</v>
      </c>
      <c r="C14" s="450"/>
      <c r="D14" s="361">
        <f>E14+F14</f>
        <v>15.96</v>
      </c>
      <c r="E14" s="362">
        <v>12.88</v>
      </c>
      <c r="F14" s="363">
        <f>1.12+1+0.96</f>
        <v>3.08</v>
      </c>
      <c r="G14" s="361">
        <v>18.1818</v>
      </c>
      <c r="H14" s="362">
        <v>18.1818</v>
      </c>
      <c r="I14" s="363">
        <v>0</v>
      </c>
      <c r="J14" s="361">
        <v>7.1</v>
      </c>
      <c r="K14" s="362">
        <v>7.1</v>
      </c>
      <c r="L14" s="363">
        <v>0</v>
      </c>
      <c r="M14" s="361">
        <v>7.1</v>
      </c>
      <c r="N14" s="362">
        <v>7.1</v>
      </c>
      <c r="O14" s="363">
        <v>0</v>
      </c>
      <c r="P14" s="376" t="s">
        <v>203</v>
      </c>
    </row>
    <row r="15" spans="1:16" s="1" customFormat="1" ht="26.25" thickBot="1">
      <c r="A15" s="187" t="s">
        <v>25</v>
      </c>
      <c r="B15" s="188" t="s">
        <v>34</v>
      </c>
      <c r="C15" s="451"/>
      <c r="D15" s="364">
        <f>E15+F15</f>
        <v>1.8786</v>
      </c>
      <c r="E15" s="365">
        <v>0</v>
      </c>
      <c r="F15" s="366">
        <f>0.6767+0.606+0.5959</f>
        <v>1.8786</v>
      </c>
      <c r="G15" s="364">
        <f>H15+I15</f>
        <v>0.2625</v>
      </c>
      <c r="H15" s="365">
        <v>0</v>
      </c>
      <c r="I15" s="366">
        <v>0.2625</v>
      </c>
      <c r="J15" s="364">
        <v>0</v>
      </c>
      <c r="K15" s="365">
        <v>0</v>
      </c>
      <c r="L15" s="366">
        <v>0</v>
      </c>
      <c r="M15" s="364">
        <v>0</v>
      </c>
      <c r="N15" s="365">
        <v>0</v>
      </c>
      <c r="O15" s="366">
        <v>0</v>
      </c>
      <c r="P15" s="377" t="s">
        <v>193</v>
      </c>
    </row>
    <row r="16" spans="1:16" s="1" customFormat="1" ht="44.25" customHeight="1">
      <c r="A16" s="149" t="s">
        <v>3</v>
      </c>
      <c r="B16" s="147" t="s">
        <v>71</v>
      </c>
      <c r="C16" s="456" t="s">
        <v>92</v>
      </c>
      <c r="D16" s="192">
        <v>0.139</v>
      </c>
      <c r="E16" s="136">
        <v>0.136</v>
      </c>
      <c r="F16" s="193">
        <v>0.003</v>
      </c>
      <c r="G16" s="137">
        <f>G17</f>
        <v>0</v>
      </c>
      <c r="H16" s="136">
        <f>H17</f>
        <v>0</v>
      </c>
      <c r="I16" s="135">
        <f>I17</f>
        <v>0</v>
      </c>
      <c r="J16" s="110">
        <f>SUM(K16:L16)</f>
        <v>0</v>
      </c>
      <c r="K16" s="111">
        <f>K17</f>
        <v>0</v>
      </c>
      <c r="L16" s="112">
        <f>L17</f>
        <v>0</v>
      </c>
      <c r="M16" s="110">
        <f>SUM(N16:O16)</f>
        <v>0</v>
      </c>
      <c r="N16" s="111">
        <f>N17</f>
        <v>0</v>
      </c>
      <c r="O16" s="112">
        <f>O17</f>
        <v>0</v>
      </c>
      <c r="P16" s="333" t="s">
        <v>160</v>
      </c>
    </row>
    <row r="17" spans="1:16" s="1" customFormat="1" ht="48" customHeight="1" thickBot="1">
      <c r="A17" s="187" t="s">
        <v>27</v>
      </c>
      <c r="B17" s="188" t="s">
        <v>31</v>
      </c>
      <c r="C17" s="457"/>
      <c r="D17" s="189">
        <v>0.139</v>
      </c>
      <c r="E17" s="190">
        <v>0.136</v>
      </c>
      <c r="F17" s="191">
        <v>0.003</v>
      </c>
      <c r="G17" s="189">
        <v>0</v>
      </c>
      <c r="H17" s="190">
        <v>0</v>
      </c>
      <c r="I17" s="191">
        <v>0</v>
      </c>
      <c r="J17" s="189">
        <v>0</v>
      </c>
      <c r="K17" s="190">
        <v>0</v>
      </c>
      <c r="L17" s="191">
        <v>0</v>
      </c>
      <c r="M17" s="189">
        <v>0</v>
      </c>
      <c r="N17" s="190">
        <v>0</v>
      </c>
      <c r="O17" s="191">
        <v>0</v>
      </c>
      <c r="P17" s="335"/>
    </row>
    <row r="18" spans="1:16" s="1" customFormat="1" ht="12.75" customHeight="1">
      <c r="A18" s="149" t="s">
        <v>4</v>
      </c>
      <c r="B18" s="147" t="s">
        <v>72</v>
      </c>
      <c r="C18" s="456" t="s">
        <v>93</v>
      </c>
      <c r="D18" s="123">
        <f>D19+D20+D22</f>
        <v>4.862</v>
      </c>
      <c r="E18" s="136">
        <f aca="true" t="shared" si="3" ref="E18:O18">E19+E20+E22</f>
        <v>3.95</v>
      </c>
      <c r="F18" s="135">
        <f t="shared" si="3"/>
        <v>0.9119999999999999</v>
      </c>
      <c r="G18" s="123">
        <f t="shared" si="3"/>
        <v>0</v>
      </c>
      <c r="H18" s="136">
        <f t="shared" si="3"/>
        <v>0</v>
      </c>
      <c r="I18" s="135">
        <f t="shared" si="3"/>
        <v>0</v>
      </c>
      <c r="J18" s="123">
        <f t="shared" si="3"/>
        <v>0</v>
      </c>
      <c r="K18" s="136">
        <f t="shared" si="3"/>
        <v>0</v>
      </c>
      <c r="L18" s="135">
        <f t="shared" si="3"/>
        <v>0</v>
      </c>
      <c r="M18" s="123">
        <f t="shared" si="3"/>
        <v>0</v>
      </c>
      <c r="N18" s="136">
        <f t="shared" si="3"/>
        <v>0</v>
      </c>
      <c r="O18" s="135">
        <f t="shared" si="3"/>
        <v>0</v>
      </c>
      <c r="P18" s="194"/>
    </row>
    <row r="19" spans="1:16" s="1" customFormat="1" ht="51">
      <c r="A19" s="131" t="s">
        <v>28</v>
      </c>
      <c r="B19" s="78" t="s">
        <v>73</v>
      </c>
      <c r="C19" s="458"/>
      <c r="D19" s="109">
        <v>0.05</v>
      </c>
      <c r="E19" s="85">
        <v>0.05</v>
      </c>
      <c r="F19" s="125">
        <v>0</v>
      </c>
      <c r="G19" s="109">
        <v>0</v>
      </c>
      <c r="H19" s="85">
        <v>0</v>
      </c>
      <c r="I19" s="125">
        <v>0</v>
      </c>
      <c r="J19" s="109">
        <v>0</v>
      </c>
      <c r="K19" s="85">
        <v>0</v>
      </c>
      <c r="L19" s="125">
        <v>0</v>
      </c>
      <c r="M19" s="109">
        <v>0</v>
      </c>
      <c r="N19" s="85">
        <v>0</v>
      </c>
      <c r="O19" s="125">
        <v>0</v>
      </c>
      <c r="P19" s="116"/>
    </row>
    <row r="20" spans="1:16" s="1" customFormat="1" ht="25.5">
      <c r="A20" s="131" t="s">
        <v>30</v>
      </c>
      <c r="B20" s="78" t="s">
        <v>35</v>
      </c>
      <c r="C20" s="458"/>
      <c r="D20" s="75">
        <v>0.708</v>
      </c>
      <c r="E20" s="76">
        <v>0</v>
      </c>
      <c r="F20" s="77">
        <v>0.708</v>
      </c>
      <c r="G20" s="75">
        <v>0</v>
      </c>
      <c r="H20" s="76">
        <v>0</v>
      </c>
      <c r="I20" s="77">
        <v>0</v>
      </c>
      <c r="J20" s="75">
        <v>0</v>
      </c>
      <c r="K20" s="76">
        <v>0</v>
      </c>
      <c r="L20" s="77">
        <v>0</v>
      </c>
      <c r="M20" s="75">
        <v>0</v>
      </c>
      <c r="N20" s="76">
        <v>0</v>
      </c>
      <c r="O20" s="77">
        <v>0</v>
      </c>
      <c r="P20" s="116"/>
    </row>
    <row r="21" spans="1:16" s="1" customFormat="1" ht="38.25">
      <c r="A21" s="29" t="s">
        <v>168</v>
      </c>
      <c r="B21" s="78" t="s">
        <v>82</v>
      </c>
      <c r="C21" s="458"/>
      <c r="D21" s="75">
        <v>0.708</v>
      </c>
      <c r="E21" s="76">
        <v>0</v>
      </c>
      <c r="F21" s="77">
        <v>0.708</v>
      </c>
      <c r="G21" s="75">
        <v>0</v>
      </c>
      <c r="H21" s="76">
        <v>0</v>
      </c>
      <c r="I21" s="77">
        <v>0</v>
      </c>
      <c r="J21" s="75">
        <v>0</v>
      </c>
      <c r="K21" s="76">
        <v>0</v>
      </c>
      <c r="L21" s="77">
        <v>0</v>
      </c>
      <c r="M21" s="75">
        <v>0</v>
      </c>
      <c r="N21" s="76">
        <v>0</v>
      </c>
      <c r="O21" s="77">
        <v>0</v>
      </c>
      <c r="P21" s="116"/>
    </row>
    <row r="22" spans="1:16" s="1" customFormat="1" ht="39" thickBot="1">
      <c r="A22" s="271" t="s">
        <v>186</v>
      </c>
      <c r="B22" s="188" t="s">
        <v>36</v>
      </c>
      <c r="C22" s="457"/>
      <c r="D22" s="189">
        <v>4.104</v>
      </c>
      <c r="E22" s="190">
        <v>3.9000000000000004</v>
      </c>
      <c r="F22" s="191">
        <v>0.20400000000000001</v>
      </c>
      <c r="G22" s="189">
        <v>0</v>
      </c>
      <c r="H22" s="190">
        <v>0</v>
      </c>
      <c r="I22" s="191">
        <v>0</v>
      </c>
      <c r="J22" s="189">
        <v>0</v>
      </c>
      <c r="K22" s="190">
        <v>0</v>
      </c>
      <c r="L22" s="191">
        <v>0</v>
      </c>
      <c r="M22" s="189">
        <v>0</v>
      </c>
      <c r="N22" s="190">
        <v>0</v>
      </c>
      <c r="O22" s="191">
        <v>0</v>
      </c>
      <c r="P22" s="188"/>
    </row>
    <row r="23" spans="1:16" s="1" customFormat="1" ht="39" thickBot="1">
      <c r="A23" s="84" t="s">
        <v>5</v>
      </c>
      <c r="B23" s="146" t="s">
        <v>40</v>
      </c>
      <c r="C23" s="199" t="s">
        <v>94</v>
      </c>
      <c r="D23" s="200"/>
      <c r="E23" s="201"/>
      <c r="F23" s="202"/>
      <c r="G23" s="203"/>
      <c r="H23" s="204"/>
      <c r="I23" s="205"/>
      <c r="J23" s="206"/>
      <c r="K23" s="207"/>
      <c r="L23" s="205"/>
      <c r="M23" s="206"/>
      <c r="N23" s="207"/>
      <c r="O23" s="205"/>
      <c r="P23" s="208"/>
    </row>
    <row r="24" spans="1:16" s="1" customFormat="1" ht="39" thickBot="1">
      <c r="A24" s="195" t="s">
        <v>6</v>
      </c>
      <c r="B24" s="153" t="s">
        <v>89</v>
      </c>
      <c r="C24" s="121" t="s">
        <v>95</v>
      </c>
      <c r="D24" s="196">
        <v>7.123</v>
      </c>
      <c r="E24" s="197">
        <v>4.627</v>
      </c>
      <c r="F24" s="198">
        <v>0.285</v>
      </c>
      <c r="G24" s="189">
        <v>0</v>
      </c>
      <c r="H24" s="190">
        <v>0</v>
      </c>
      <c r="I24" s="191">
        <v>0</v>
      </c>
      <c r="J24" s="189">
        <v>0</v>
      </c>
      <c r="K24" s="190">
        <v>0</v>
      </c>
      <c r="L24" s="191">
        <v>0</v>
      </c>
      <c r="M24" s="189">
        <v>0</v>
      </c>
      <c r="N24" s="190">
        <v>0</v>
      </c>
      <c r="O24" s="191">
        <v>0</v>
      </c>
      <c r="P24" s="157"/>
    </row>
    <row r="25" spans="1:16" ht="16.5" customHeight="1" thickBot="1">
      <c r="A25" s="459" t="s">
        <v>7</v>
      </c>
      <c r="B25" s="460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1"/>
    </row>
    <row r="26" spans="1:16" s="2" customFormat="1" ht="13.5" thickBot="1">
      <c r="A26" s="83"/>
      <c r="B26" s="152" t="s">
        <v>0</v>
      </c>
      <c r="C26" s="41"/>
      <c r="D26" s="301">
        <f aca="true" t="shared" si="4" ref="D26:O26">D27+D32+D33+D34+D38+D39+D41</f>
        <v>50.7643078</v>
      </c>
      <c r="E26" s="302">
        <f t="shared" si="4"/>
        <v>25.672</v>
      </c>
      <c r="F26" s="303">
        <f t="shared" si="4"/>
        <v>14.5395</v>
      </c>
      <c r="G26" s="302">
        <f t="shared" si="4"/>
        <v>49.575</v>
      </c>
      <c r="H26" s="302">
        <f t="shared" si="4"/>
        <v>17.261</v>
      </c>
      <c r="I26" s="303">
        <f t="shared" si="4"/>
        <v>14</v>
      </c>
      <c r="J26" s="302">
        <f t="shared" si="4"/>
        <v>11.285</v>
      </c>
      <c r="K26" s="302">
        <f t="shared" si="4"/>
        <v>0</v>
      </c>
      <c r="L26" s="303">
        <f t="shared" si="4"/>
        <v>3.245</v>
      </c>
      <c r="M26" s="302">
        <f t="shared" si="4"/>
        <v>11.285</v>
      </c>
      <c r="N26" s="302">
        <f t="shared" si="4"/>
        <v>0</v>
      </c>
      <c r="O26" s="303">
        <f t="shared" si="4"/>
        <v>3.245</v>
      </c>
      <c r="P26" s="133"/>
    </row>
    <row r="27" spans="1:16" s="1" customFormat="1" ht="29.25" customHeight="1">
      <c r="A27" s="149" t="s">
        <v>8</v>
      </c>
      <c r="B27" s="147" t="s">
        <v>41</v>
      </c>
      <c r="C27" s="449" t="s">
        <v>94</v>
      </c>
      <c r="D27" s="209">
        <f>SUM(D28:D31)</f>
        <v>38.6348078</v>
      </c>
      <c r="E27" s="168">
        <f aca="true" t="shared" si="5" ref="E27:O27">SUM(E28:E31)</f>
        <v>19.87</v>
      </c>
      <c r="F27" s="213">
        <f t="shared" si="5"/>
        <v>12.315000000000001</v>
      </c>
      <c r="G27" s="209">
        <f t="shared" si="5"/>
        <v>49.575</v>
      </c>
      <c r="H27" s="168">
        <f t="shared" si="5"/>
        <v>17.261</v>
      </c>
      <c r="I27" s="213">
        <f t="shared" si="5"/>
        <v>14</v>
      </c>
      <c r="J27" s="209">
        <f t="shared" si="5"/>
        <v>11.285</v>
      </c>
      <c r="K27" s="168">
        <f t="shared" si="5"/>
        <v>0</v>
      </c>
      <c r="L27" s="213">
        <f t="shared" si="5"/>
        <v>3.245</v>
      </c>
      <c r="M27" s="209">
        <f t="shared" si="5"/>
        <v>11.285</v>
      </c>
      <c r="N27" s="168">
        <f t="shared" si="5"/>
        <v>0</v>
      </c>
      <c r="O27" s="242">
        <f t="shared" si="5"/>
        <v>3.245</v>
      </c>
      <c r="P27" s="308"/>
    </row>
    <row r="28" spans="1:16" s="1" customFormat="1" ht="38.25">
      <c r="A28" s="131" t="s">
        <v>153</v>
      </c>
      <c r="B28" s="78" t="s">
        <v>185</v>
      </c>
      <c r="C28" s="450"/>
      <c r="D28" s="103">
        <v>7.37</v>
      </c>
      <c r="E28" s="68">
        <v>6.13</v>
      </c>
      <c r="F28" s="132">
        <v>1.24</v>
      </c>
      <c r="G28" s="331">
        <v>0</v>
      </c>
      <c r="H28" s="317">
        <v>0</v>
      </c>
      <c r="I28" s="332">
        <v>0</v>
      </c>
      <c r="J28" s="331">
        <v>0</v>
      </c>
      <c r="K28" s="317">
        <v>0</v>
      </c>
      <c r="L28" s="332">
        <v>0</v>
      </c>
      <c r="M28" s="331">
        <v>0</v>
      </c>
      <c r="N28" s="317">
        <v>0</v>
      </c>
      <c r="O28" s="332">
        <v>0</v>
      </c>
      <c r="P28" s="309"/>
    </row>
    <row r="29" spans="1:16" s="1" customFormat="1" ht="38.25">
      <c r="A29" s="35" t="s">
        <v>154</v>
      </c>
      <c r="B29" s="350" t="s">
        <v>29</v>
      </c>
      <c r="C29" s="450"/>
      <c r="D29" s="390">
        <v>6.0683</v>
      </c>
      <c r="E29" s="380">
        <v>0</v>
      </c>
      <c r="F29" s="381">
        <v>0</v>
      </c>
      <c r="G29" s="379">
        <v>18.314</v>
      </c>
      <c r="H29" s="380">
        <v>0</v>
      </c>
      <c r="I29" s="381">
        <v>0</v>
      </c>
      <c r="J29" s="379">
        <v>8.04</v>
      </c>
      <c r="K29" s="382">
        <v>0</v>
      </c>
      <c r="L29" s="383">
        <v>0</v>
      </c>
      <c r="M29" s="379">
        <v>8.04</v>
      </c>
      <c r="N29" s="382">
        <v>0</v>
      </c>
      <c r="O29" s="383">
        <v>0</v>
      </c>
      <c r="P29" s="443" t="s">
        <v>208</v>
      </c>
    </row>
    <row r="30" spans="1:16" s="1" customFormat="1" ht="89.25">
      <c r="A30" s="35" t="s">
        <v>75</v>
      </c>
      <c r="B30" s="350" t="s">
        <v>183</v>
      </c>
      <c r="C30" s="450"/>
      <c r="D30" s="384">
        <f>10.615125+0.3813828+14.2</f>
        <v>25.1965078</v>
      </c>
      <c r="E30" s="385">
        <f>13.74</f>
        <v>13.74</v>
      </c>
      <c r="F30" s="386">
        <f>10.615+0.46</f>
        <v>11.075000000000001</v>
      </c>
      <c r="G30" s="384">
        <v>31.261</v>
      </c>
      <c r="H30" s="385">
        <v>17.261</v>
      </c>
      <c r="I30" s="386">
        <v>14</v>
      </c>
      <c r="J30" s="384">
        <v>3.245</v>
      </c>
      <c r="K30" s="385">
        <v>0</v>
      </c>
      <c r="L30" s="386">
        <v>3.245</v>
      </c>
      <c r="M30" s="384">
        <v>3.245</v>
      </c>
      <c r="N30" s="385">
        <v>0</v>
      </c>
      <c r="O30" s="386">
        <v>3.245</v>
      </c>
      <c r="P30" s="444" t="s">
        <v>209</v>
      </c>
    </row>
    <row r="31" spans="1:16" s="1" customFormat="1" ht="64.5" thickBot="1">
      <c r="A31" s="187" t="s">
        <v>184</v>
      </c>
      <c r="B31" s="188" t="s">
        <v>182</v>
      </c>
      <c r="C31" s="450"/>
      <c r="D31" s="258">
        <f>E31+F31</f>
        <v>0</v>
      </c>
      <c r="E31" s="259">
        <v>0</v>
      </c>
      <c r="F31" s="260">
        <v>0</v>
      </c>
      <c r="G31" s="258">
        <f>H31+I31</f>
        <v>0</v>
      </c>
      <c r="H31" s="259">
        <v>0</v>
      </c>
      <c r="I31" s="260">
        <v>0</v>
      </c>
      <c r="J31" s="299">
        <v>0</v>
      </c>
      <c r="K31" s="325">
        <v>0</v>
      </c>
      <c r="L31" s="326">
        <v>0</v>
      </c>
      <c r="M31" s="299">
        <v>0</v>
      </c>
      <c r="N31" s="325">
        <v>0</v>
      </c>
      <c r="O31" s="326">
        <v>0</v>
      </c>
      <c r="P31" s="310"/>
    </row>
    <row r="32" spans="1:16" s="1" customFormat="1" ht="12.75">
      <c r="A32" s="130" t="s">
        <v>9</v>
      </c>
      <c r="B32" s="153" t="s">
        <v>42</v>
      </c>
      <c r="C32" s="450"/>
      <c r="D32" s="289"/>
      <c r="E32" s="290"/>
      <c r="F32" s="291"/>
      <c r="G32" s="292"/>
      <c r="H32" s="293"/>
      <c r="I32" s="294"/>
      <c r="J32" s="304"/>
      <c r="K32" s="305"/>
      <c r="L32" s="306"/>
      <c r="M32" s="307"/>
      <c r="N32" s="305"/>
      <c r="O32" s="306"/>
      <c r="P32" s="134"/>
    </row>
    <row r="33" spans="1:16" s="1" customFormat="1" ht="13.5" thickBot="1">
      <c r="A33" s="156" t="s">
        <v>11</v>
      </c>
      <c r="B33" s="154" t="s">
        <v>43</v>
      </c>
      <c r="C33" s="450"/>
      <c r="D33" s="42"/>
      <c r="E33" s="43"/>
      <c r="F33" s="44"/>
      <c r="G33" s="96"/>
      <c r="H33" s="97"/>
      <c r="I33" s="98"/>
      <c r="J33" s="99"/>
      <c r="K33" s="93"/>
      <c r="L33" s="94"/>
      <c r="M33" s="287"/>
      <c r="N33" s="93"/>
      <c r="O33" s="94"/>
      <c r="P33" s="288"/>
    </row>
    <row r="34" spans="1:16" s="1" customFormat="1" ht="38.25">
      <c r="A34" s="149" t="s">
        <v>111</v>
      </c>
      <c r="B34" s="147" t="s">
        <v>44</v>
      </c>
      <c r="C34" s="450"/>
      <c r="D34" s="209">
        <f aca="true" t="shared" si="6" ref="D34:O34">D35</f>
        <v>6.6295</v>
      </c>
      <c r="E34" s="168">
        <f t="shared" si="6"/>
        <v>4.422</v>
      </c>
      <c r="F34" s="242">
        <f t="shared" si="6"/>
        <v>2.2045000000000003</v>
      </c>
      <c r="G34" s="209">
        <f t="shared" si="6"/>
        <v>0</v>
      </c>
      <c r="H34" s="168">
        <f t="shared" si="6"/>
        <v>0</v>
      </c>
      <c r="I34" s="242">
        <f t="shared" si="6"/>
        <v>0</v>
      </c>
      <c r="J34" s="327">
        <f>J35</f>
        <v>0</v>
      </c>
      <c r="K34" s="328">
        <f t="shared" si="6"/>
        <v>0</v>
      </c>
      <c r="L34" s="329">
        <f t="shared" si="6"/>
        <v>0</v>
      </c>
      <c r="M34" s="327">
        <f>M35</f>
        <v>0</v>
      </c>
      <c r="N34" s="328">
        <f t="shared" si="6"/>
        <v>0</v>
      </c>
      <c r="O34" s="329">
        <f t="shared" si="6"/>
        <v>0</v>
      </c>
      <c r="P34" s="169"/>
    </row>
    <row r="35" spans="1:16" s="1" customFormat="1" ht="42" customHeight="1">
      <c r="A35" s="131" t="s">
        <v>112</v>
      </c>
      <c r="B35" s="318" t="s">
        <v>152</v>
      </c>
      <c r="C35" s="450"/>
      <c r="D35" s="118">
        <f>D36+D37</f>
        <v>6.6295</v>
      </c>
      <c r="E35" s="317">
        <f aca="true" t="shared" si="7" ref="E35:O35">E36+E37</f>
        <v>4.422</v>
      </c>
      <c r="F35" s="316">
        <f t="shared" si="7"/>
        <v>2.2045000000000003</v>
      </c>
      <c r="G35" s="118">
        <f t="shared" si="7"/>
        <v>0</v>
      </c>
      <c r="H35" s="317">
        <f t="shared" si="7"/>
        <v>0</v>
      </c>
      <c r="I35" s="316">
        <f t="shared" si="7"/>
        <v>0</v>
      </c>
      <c r="J35" s="118">
        <f t="shared" si="7"/>
        <v>0</v>
      </c>
      <c r="K35" s="317">
        <f t="shared" si="7"/>
        <v>0</v>
      </c>
      <c r="L35" s="316">
        <f t="shared" si="7"/>
        <v>0</v>
      </c>
      <c r="M35" s="118">
        <f t="shared" si="7"/>
        <v>0</v>
      </c>
      <c r="N35" s="317">
        <f t="shared" si="7"/>
        <v>0</v>
      </c>
      <c r="O35" s="337">
        <f t="shared" si="7"/>
        <v>0</v>
      </c>
      <c r="P35" s="138"/>
    </row>
    <row r="36" spans="1:16" s="1" customFormat="1" ht="15" customHeight="1">
      <c r="A36" s="155" t="s">
        <v>113</v>
      </c>
      <c r="B36" s="351" t="s">
        <v>179</v>
      </c>
      <c r="C36" s="450"/>
      <c r="D36" s="95">
        <v>4.52</v>
      </c>
      <c r="E36" s="91">
        <v>4.422</v>
      </c>
      <c r="F36" s="92">
        <v>0.095</v>
      </c>
      <c r="G36" s="95">
        <v>0</v>
      </c>
      <c r="H36" s="320">
        <v>0</v>
      </c>
      <c r="I36" s="321">
        <v>0</v>
      </c>
      <c r="J36" s="95">
        <v>0</v>
      </c>
      <c r="K36" s="320">
        <v>0</v>
      </c>
      <c r="L36" s="321">
        <v>0</v>
      </c>
      <c r="M36" s="95">
        <v>0</v>
      </c>
      <c r="N36" s="320">
        <v>0</v>
      </c>
      <c r="O36" s="321">
        <v>0</v>
      </c>
      <c r="P36" s="138"/>
    </row>
    <row r="37" spans="1:16" s="1" customFormat="1" ht="42.75" customHeight="1" thickBot="1">
      <c r="A37" s="187" t="s">
        <v>181</v>
      </c>
      <c r="B37" s="318" t="s">
        <v>180</v>
      </c>
      <c r="C37" s="450"/>
      <c r="D37" s="319">
        <v>2.1095</v>
      </c>
      <c r="E37" s="323">
        <v>0</v>
      </c>
      <c r="F37" s="300">
        <v>2.1095</v>
      </c>
      <c r="G37" s="322">
        <v>0</v>
      </c>
      <c r="H37" s="323">
        <v>0</v>
      </c>
      <c r="I37" s="324">
        <v>0</v>
      </c>
      <c r="J37" s="322">
        <v>0</v>
      </c>
      <c r="K37" s="323">
        <v>0</v>
      </c>
      <c r="L37" s="324">
        <v>0</v>
      </c>
      <c r="M37" s="322">
        <v>0</v>
      </c>
      <c r="N37" s="323">
        <v>0</v>
      </c>
      <c r="O37" s="324">
        <v>0</v>
      </c>
      <c r="P37" s="336"/>
    </row>
    <row r="38" spans="1:16" s="1" customFormat="1" ht="27" customHeight="1" thickBot="1">
      <c r="A38" s="232" t="s">
        <v>114</v>
      </c>
      <c r="B38" s="214" t="s">
        <v>45</v>
      </c>
      <c r="C38" s="450"/>
      <c r="D38" s="289"/>
      <c r="E38" s="290"/>
      <c r="F38" s="291"/>
      <c r="G38" s="292"/>
      <c r="H38" s="293"/>
      <c r="I38" s="294"/>
      <c r="J38" s="295"/>
      <c r="K38" s="296"/>
      <c r="L38" s="297"/>
      <c r="M38" s="298"/>
      <c r="N38" s="296"/>
      <c r="O38" s="297"/>
      <c r="P38" s="129"/>
    </row>
    <row r="39" spans="1:16" s="1" customFormat="1" ht="48" customHeight="1">
      <c r="A39" s="272" t="s">
        <v>115</v>
      </c>
      <c r="B39" s="273" t="s">
        <v>46</v>
      </c>
      <c r="C39" s="450"/>
      <c r="D39" s="280">
        <f>D40</f>
        <v>5.5</v>
      </c>
      <c r="E39" s="176">
        <f aca="true" t="shared" si="8" ref="E39:O39">E40</f>
        <v>1.38</v>
      </c>
      <c r="F39" s="281">
        <f t="shared" si="8"/>
        <v>0.02</v>
      </c>
      <c r="G39" s="282">
        <f t="shared" si="8"/>
        <v>0</v>
      </c>
      <c r="H39" s="168">
        <f t="shared" si="8"/>
        <v>0</v>
      </c>
      <c r="I39" s="283">
        <f t="shared" si="8"/>
        <v>0</v>
      </c>
      <c r="J39" s="330">
        <f t="shared" si="8"/>
        <v>0</v>
      </c>
      <c r="K39" s="328">
        <f t="shared" si="8"/>
        <v>0</v>
      </c>
      <c r="L39" s="329">
        <f t="shared" si="8"/>
        <v>0</v>
      </c>
      <c r="M39" s="330">
        <v>0</v>
      </c>
      <c r="N39" s="328">
        <f>N40</f>
        <v>0</v>
      </c>
      <c r="O39" s="329">
        <f t="shared" si="8"/>
        <v>0</v>
      </c>
      <c r="P39" s="169"/>
    </row>
    <row r="40" spans="1:16" s="1" customFormat="1" ht="66" customHeight="1" thickBot="1">
      <c r="A40" s="187" t="s">
        <v>116</v>
      </c>
      <c r="B40" s="188" t="s">
        <v>37</v>
      </c>
      <c r="C40" s="450"/>
      <c r="D40" s="284">
        <v>5.5</v>
      </c>
      <c r="E40" s="285">
        <v>1.38</v>
      </c>
      <c r="F40" s="286">
        <v>0.02</v>
      </c>
      <c r="G40" s="189">
        <v>0</v>
      </c>
      <c r="H40" s="190">
        <v>0</v>
      </c>
      <c r="I40" s="191">
        <v>0</v>
      </c>
      <c r="J40" s="258">
        <v>0</v>
      </c>
      <c r="K40" s="259">
        <v>0</v>
      </c>
      <c r="L40" s="260">
        <v>0</v>
      </c>
      <c r="M40" s="258">
        <v>0</v>
      </c>
      <c r="N40" s="259">
        <v>0</v>
      </c>
      <c r="O40" s="260">
        <v>0</v>
      </c>
      <c r="P40" s="334"/>
    </row>
    <row r="41" spans="1:16" s="1" customFormat="1" ht="13.5" thickBot="1">
      <c r="A41" s="195" t="s">
        <v>117</v>
      </c>
      <c r="B41" s="153" t="s">
        <v>47</v>
      </c>
      <c r="C41" s="462"/>
      <c r="D41" s="274"/>
      <c r="E41" s="275"/>
      <c r="F41" s="276"/>
      <c r="G41" s="274"/>
      <c r="H41" s="275"/>
      <c r="I41" s="276"/>
      <c r="J41" s="277"/>
      <c r="K41" s="278"/>
      <c r="L41" s="276"/>
      <c r="M41" s="277"/>
      <c r="N41" s="278"/>
      <c r="O41" s="276"/>
      <c r="P41" s="279"/>
    </row>
    <row r="42" spans="1:16" s="1" customFormat="1" ht="16.5" customHeight="1" thickBot="1">
      <c r="A42" s="453" t="s">
        <v>10</v>
      </c>
      <c r="B42" s="454"/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5"/>
    </row>
    <row r="43" spans="1:16" s="1" customFormat="1" ht="13.5" thickBot="1">
      <c r="A43" s="158"/>
      <c r="B43" s="146" t="s">
        <v>0</v>
      </c>
      <c r="C43" s="48"/>
      <c r="D43" s="100">
        <f aca="true" t="shared" si="9" ref="D43:O43">D44+D46+D50+D52+D53</f>
        <v>9.39482252</v>
      </c>
      <c r="E43" s="100">
        <f t="shared" si="9"/>
        <v>8.498017370000001</v>
      </c>
      <c r="F43" s="244">
        <f t="shared" si="9"/>
        <v>0.10657826000000001</v>
      </c>
      <c r="G43" s="100">
        <f t="shared" si="9"/>
        <v>5.41994555</v>
      </c>
      <c r="H43" s="100">
        <f t="shared" si="9"/>
        <v>11.57634698</v>
      </c>
      <c r="I43" s="244">
        <f t="shared" si="9"/>
        <v>0.23625198</v>
      </c>
      <c r="J43" s="354">
        <f t="shared" si="9"/>
        <v>0</v>
      </c>
      <c r="K43" s="354">
        <f t="shared" si="9"/>
        <v>0</v>
      </c>
      <c r="L43" s="355">
        <f t="shared" si="9"/>
        <v>0</v>
      </c>
      <c r="M43" s="354">
        <f t="shared" si="9"/>
        <v>0</v>
      </c>
      <c r="N43" s="354">
        <f t="shared" si="9"/>
        <v>0</v>
      </c>
      <c r="O43" s="355">
        <f t="shared" si="9"/>
        <v>0</v>
      </c>
      <c r="P43" s="28"/>
    </row>
    <row r="44" spans="1:16" s="1" customFormat="1" ht="21.75" customHeight="1">
      <c r="A44" s="149" t="s">
        <v>118</v>
      </c>
      <c r="B44" s="147" t="s">
        <v>48</v>
      </c>
      <c r="C44" s="449" t="s">
        <v>96</v>
      </c>
      <c r="D44" s="253">
        <f aca="true" t="shared" si="10" ref="D44:O44">SUM(D45:D45)</f>
        <v>4.9958198000000005</v>
      </c>
      <c r="E44" s="111">
        <f t="shared" si="10"/>
        <v>4.12170339</v>
      </c>
      <c r="F44" s="254">
        <f t="shared" si="10"/>
        <v>0.08411641</v>
      </c>
      <c r="G44" s="253">
        <f t="shared" si="10"/>
        <v>2.1955698</v>
      </c>
      <c r="H44" s="111">
        <f t="shared" si="10"/>
        <v>2.15122381</v>
      </c>
      <c r="I44" s="254">
        <f t="shared" si="10"/>
        <v>0.04390253</v>
      </c>
      <c r="J44" s="313">
        <f t="shared" si="10"/>
        <v>0</v>
      </c>
      <c r="K44" s="314">
        <f t="shared" si="10"/>
        <v>0</v>
      </c>
      <c r="L44" s="356">
        <f t="shared" si="10"/>
        <v>0</v>
      </c>
      <c r="M44" s="313">
        <f t="shared" si="10"/>
        <v>0</v>
      </c>
      <c r="N44" s="314">
        <f t="shared" si="10"/>
        <v>0</v>
      </c>
      <c r="O44" s="356">
        <f t="shared" si="10"/>
        <v>0</v>
      </c>
      <c r="P44" s="169"/>
    </row>
    <row r="45" spans="1:17" s="1" customFormat="1" ht="60.75" customHeight="1" thickBot="1">
      <c r="A45" s="119" t="s">
        <v>163</v>
      </c>
      <c r="B45" s="257" t="s">
        <v>167</v>
      </c>
      <c r="C45" s="450"/>
      <c r="D45" s="429">
        <f>E45+F45+0.29+0.5</f>
        <v>4.9958198000000005</v>
      </c>
      <c r="E45" s="411">
        <v>4.12170339</v>
      </c>
      <c r="F45" s="412">
        <v>0.08411641</v>
      </c>
      <c r="G45" s="429">
        <f>H45+I45+0.00044346</f>
        <v>2.1955698</v>
      </c>
      <c r="H45" s="411">
        <v>2.15122381</v>
      </c>
      <c r="I45" s="412">
        <v>0.04390253</v>
      </c>
      <c r="J45" s="429">
        <v>0</v>
      </c>
      <c r="K45" s="411">
        <v>0</v>
      </c>
      <c r="L45" s="412">
        <v>0</v>
      </c>
      <c r="M45" s="429">
        <v>0</v>
      </c>
      <c r="N45" s="411">
        <v>0</v>
      </c>
      <c r="O45" s="412">
        <v>0</v>
      </c>
      <c r="P45" s="377" t="s">
        <v>195</v>
      </c>
      <c r="Q45" s="387"/>
    </row>
    <row r="46" spans="1:16" s="1" customFormat="1" ht="12.75">
      <c r="A46" s="149" t="s">
        <v>119</v>
      </c>
      <c r="B46" s="147" t="s">
        <v>49</v>
      </c>
      <c r="C46" s="450"/>
      <c r="D46" s="253">
        <f>D47+D49</f>
        <v>2.28998874</v>
      </c>
      <c r="E46" s="111">
        <f>E47+E49</f>
        <v>2.2673</v>
      </c>
      <c r="F46" s="126">
        <f aca="true" t="shared" si="11" ref="F46:O46">F47+F49</f>
        <v>0.02246185</v>
      </c>
      <c r="G46" s="253">
        <f t="shared" si="11"/>
        <v>3.22422439</v>
      </c>
      <c r="H46" s="111">
        <f t="shared" si="11"/>
        <v>3.1592499999999997</v>
      </c>
      <c r="I46" s="126">
        <f t="shared" si="11"/>
        <v>0.06447449</v>
      </c>
      <c r="J46" s="313">
        <f t="shared" si="11"/>
        <v>0</v>
      </c>
      <c r="K46" s="314">
        <f t="shared" si="11"/>
        <v>0</v>
      </c>
      <c r="L46" s="357">
        <f t="shared" si="11"/>
        <v>0</v>
      </c>
      <c r="M46" s="313">
        <f t="shared" si="11"/>
        <v>0</v>
      </c>
      <c r="N46" s="314">
        <f t="shared" si="11"/>
        <v>0</v>
      </c>
      <c r="O46" s="357">
        <f t="shared" si="11"/>
        <v>0</v>
      </c>
      <c r="P46" s="261"/>
    </row>
    <row r="47" spans="1:16" s="1" customFormat="1" ht="38.25">
      <c r="A47" s="131" t="s">
        <v>157</v>
      </c>
      <c r="B47" s="78" t="s">
        <v>156</v>
      </c>
      <c r="C47" s="450"/>
      <c r="D47" s="430">
        <f>E47+F47+0.00022689</f>
        <v>2.27938874</v>
      </c>
      <c r="E47" s="431">
        <v>2.2567</v>
      </c>
      <c r="F47" s="432">
        <v>0.02246185</v>
      </c>
      <c r="G47" s="430">
        <f>H47+I47+0.0004999</f>
        <v>2.4749896999999996</v>
      </c>
      <c r="H47" s="431">
        <v>2.425</v>
      </c>
      <c r="I47" s="432">
        <v>0.0494898</v>
      </c>
      <c r="J47" s="430">
        <v>0</v>
      </c>
      <c r="K47" s="431">
        <v>0</v>
      </c>
      <c r="L47" s="432">
        <v>0</v>
      </c>
      <c r="M47" s="430">
        <v>0</v>
      </c>
      <c r="N47" s="431">
        <v>0</v>
      </c>
      <c r="O47" s="432">
        <v>0</v>
      </c>
      <c r="P47" s="433" t="s">
        <v>197</v>
      </c>
    </row>
    <row r="48" spans="1:16" s="1" customFormat="1" ht="12.75">
      <c r="A48" s="131" t="s">
        <v>158</v>
      </c>
      <c r="B48" s="358" t="s">
        <v>159</v>
      </c>
      <c r="C48" s="463"/>
      <c r="D48" s="107">
        <f>E48+F48</f>
        <v>0.1949919</v>
      </c>
      <c r="E48" s="106">
        <v>0.1942119</v>
      </c>
      <c r="F48" s="108">
        <v>0.00078</v>
      </c>
      <c r="G48" s="392">
        <v>0</v>
      </c>
      <c r="H48" s="393">
        <v>0</v>
      </c>
      <c r="I48" s="394">
        <v>0</v>
      </c>
      <c r="J48" s="392">
        <v>0</v>
      </c>
      <c r="K48" s="393">
        <v>0</v>
      </c>
      <c r="L48" s="394">
        <v>0</v>
      </c>
      <c r="M48" s="392">
        <v>0</v>
      </c>
      <c r="N48" s="393">
        <v>0</v>
      </c>
      <c r="O48" s="394">
        <v>0</v>
      </c>
      <c r="P48" s="391"/>
    </row>
    <row r="49" spans="1:16" s="1" customFormat="1" ht="26.25" thickBot="1">
      <c r="A49" s="119" t="s">
        <v>187</v>
      </c>
      <c r="B49" s="257" t="s">
        <v>188</v>
      </c>
      <c r="C49" s="450"/>
      <c r="D49" s="430">
        <v>0.0106</v>
      </c>
      <c r="E49" s="431">
        <v>0.0106</v>
      </c>
      <c r="F49" s="438">
        <v>0</v>
      </c>
      <c r="G49" s="430">
        <f>H49+I49</f>
        <v>0.74923469</v>
      </c>
      <c r="H49" s="431">
        <v>0.73425</v>
      </c>
      <c r="I49" s="431">
        <v>0.01498469</v>
      </c>
      <c r="J49" s="430">
        <v>0</v>
      </c>
      <c r="K49" s="431">
        <v>0</v>
      </c>
      <c r="L49" s="438">
        <v>0</v>
      </c>
      <c r="M49" s="430">
        <v>0</v>
      </c>
      <c r="N49" s="431">
        <v>0</v>
      </c>
      <c r="O49" s="438">
        <v>0</v>
      </c>
      <c r="P49" s="439" t="s">
        <v>198</v>
      </c>
    </row>
    <row r="50" spans="1:16" s="1" customFormat="1" ht="12.75">
      <c r="A50" s="149" t="s">
        <v>120</v>
      </c>
      <c r="B50" s="147" t="s">
        <v>50</v>
      </c>
      <c r="C50" s="450"/>
      <c r="D50" s="253">
        <f aca="true" t="shared" si="12" ref="D50:O50">SUM(D51:D51)</f>
        <v>2.10901398</v>
      </c>
      <c r="E50" s="111">
        <f t="shared" si="12"/>
        <v>2.10901398</v>
      </c>
      <c r="F50" s="254">
        <f t="shared" si="12"/>
        <v>0</v>
      </c>
      <c r="G50" s="253">
        <v>0.00015136</v>
      </c>
      <c r="H50" s="111">
        <f t="shared" si="12"/>
        <v>6.26587317</v>
      </c>
      <c r="I50" s="254">
        <f t="shared" si="12"/>
        <v>0.12787496</v>
      </c>
      <c r="J50" s="313">
        <f t="shared" si="12"/>
        <v>0</v>
      </c>
      <c r="K50" s="314">
        <f t="shared" si="12"/>
        <v>0</v>
      </c>
      <c r="L50" s="356">
        <f t="shared" si="12"/>
        <v>0</v>
      </c>
      <c r="M50" s="313">
        <f t="shared" si="12"/>
        <v>0</v>
      </c>
      <c r="N50" s="314">
        <f t="shared" si="12"/>
        <v>0</v>
      </c>
      <c r="O50" s="356">
        <f t="shared" si="12"/>
        <v>0</v>
      </c>
      <c r="P50" s="169"/>
    </row>
    <row r="51" spans="1:16" s="1" customFormat="1" ht="39.75" customHeight="1" thickBot="1">
      <c r="A51" s="187" t="s">
        <v>146</v>
      </c>
      <c r="B51" s="188" t="s">
        <v>74</v>
      </c>
      <c r="C51" s="450"/>
      <c r="D51" s="429">
        <f>E51+F51</f>
        <v>2.10901398</v>
      </c>
      <c r="E51" s="411">
        <v>2.10901398</v>
      </c>
      <c r="F51" s="434">
        <v>0</v>
      </c>
      <c r="G51" s="435">
        <f>H51+I51+0.00129167</f>
        <v>6.395039799999999</v>
      </c>
      <c r="H51" s="411">
        <v>6.26587317</v>
      </c>
      <c r="I51" s="436">
        <v>0.12787496</v>
      </c>
      <c r="J51" s="435">
        <v>0</v>
      </c>
      <c r="K51" s="411">
        <v>0</v>
      </c>
      <c r="L51" s="436">
        <v>0</v>
      </c>
      <c r="M51" s="435">
        <v>0</v>
      </c>
      <c r="N51" s="411">
        <v>0</v>
      </c>
      <c r="O51" s="436">
        <v>0</v>
      </c>
      <c r="P51" s="437" t="s">
        <v>196</v>
      </c>
    </row>
    <row r="52" spans="1:16" s="1" customFormat="1" ht="26.25" thickBot="1">
      <c r="A52" s="84" t="s">
        <v>121</v>
      </c>
      <c r="B52" s="146" t="s">
        <v>106</v>
      </c>
      <c r="C52" s="450"/>
      <c r="D52" s="225"/>
      <c r="E52" s="268"/>
      <c r="F52" s="227"/>
      <c r="G52" s="225"/>
      <c r="H52" s="269"/>
      <c r="I52" s="227"/>
      <c r="J52" s="225"/>
      <c r="K52" s="269"/>
      <c r="L52" s="227"/>
      <c r="M52" s="225"/>
      <c r="N52" s="269"/>
      <c r="O52" s="227"/>
      <c r="P52" s="270"/>
    </row>
    <row r="53" spans="1:16" s="1" customFormat="1" ht="77.25" thickBot="1">
      <c r="A53" s="195" t="s">
        <v>122</v>
      </c>
      <c r="B53" s="153" t="s">
        <v>51</v>
      </c>
      <c r="C53" s="35" t="s">
        <v>97</v>
      </c>
      <c r="D53" s="262"/>
      <c r="E53" s="263"/>
      <c r="F53" s="264"/>
      <c r="G53" s="262"/>
      <c r="H53" s="263"/>
      <c r="I53" s="264"/>
      <c r="J53" s="265"/>
      <c r="K53" s="266"/>
      <c r="L53" s="267"/>
      <c r="M53" s="265"/>
      <c r="N53" s="266"/>
      <c r="O53" s="267"/>
      <c r="P53" s="120"/>
    </row>
    <row r="54" spans="1:16" s="1" customFormat="1" ht="16.5" customHeight="1" thickBot="1">
      <c r="A54" s="459" t="s">
        <v>12</v>
      </c>
      <c r="B54" s="460"/>
      <c r="C54" s="460"/>
      <c r="D54" s="460"/>
      <c r="E54" s="460"/>
      <c r="F54" s="460"/>
      <c r="G54" s="460"/>
      <c r="H54" s="460"/>
      <c r="I54" s="460"/>
      <c r="J54" s="460"/>
      <c r="K54" s="460"/>
      <c r="L54" s="460"/>
      <c r="M54" s="460"/>
      <c r="N54" s="460"/>
      <c r="O54" s="460"/>
      <c r="P54" s="461"/>
    </row>
    <row r="55" spans="1:16" s="1" customFormat="1" ht="13.5" thickBot="1">
      <c r="A55" s="158"/>
      <c r="B55" s="146" t="s">
        <v>0</v>
      </c>
      <c r="C55" s="37"/>
      <c r="D55" s="100">
        <f>D56+D57+D59</f>
        <v>56.40415863</v>
      </c>
      <c r="E55" s="100">
        <f aca="true" t="shared" si="13" ref="E55:O55">E56+E57+E59</f>
        <v>55.00174327</v>
      </c>
      <c r="F55" s="244">
        <f t="shared" si="13"/>
        <v>1.1224850499999999</v>
      </c>
      <c r="G55" s="360">
        <f>G56+G57+G59</f>
        <v>25.64834561</v>
      </c>
      <c r="H55" s="100">
        <f t="shared" si="13"/>
        <v>25.00699872</v>
      </c>
      <c r="I55" s="100">
        <f t="shared" si="13"/>
        <v>0.51034689</v>
      </c>
      <c r="J55" s="100">
        <f t="shared" si="13"/>
        <v>6.91676878</v>
      </c>
      <c r="K55" s="100">
        <f t="shared" si="13"/>
        <v>6.77843341</v>
      </c>
      <c r="L55" s="100">
        <f t="shared" si="13"/>
        <v>0.13833537</v>
      </c>
      <c r="M55" s="100">
        <f t="shared" si="13"/>
        <v>6.91676878</v>
      </c>
      <c r="N55" s="100">
        <f t="shared" si="13"/>
        <v>6.77843341</v>
      </c>
      <c r="O55" s="100">
        <f t="shared" si="13"/>
        <v>0.13833537</v>
      </c>
      <c r="P55" s="28"/>
    </row>
    <row r="56" spans="1:16" s="1" customFormat="1" ht="51.75" customHeight="1" thickBot="1">
      <c r="A56" s="232" t="s">
        <v>164</v>
      </c>
      <c r="B56" s="214" t="s">
        <v>52</v>
      </c>
      <c r="C56" s="449" t="s">
        <v>98</v>
      </c>
      <c r="D56" s="216"/>
      <c r="E56" s="233"/>
      <c r="F56" s="234"/>
      <c r="G56" s="241"/>
      <c r="H56" s="233"/>
      <c r="I56" s="234"/>
      <c r="J56" s="235"/>
      <c r="K56" s="236"/>
      <c r="L56" s="237"/>
      <c r="M56" s="235"/>
      <c r="N56" s="236"/>
      <c r="O56" s="237"/>
      <c r="P56" s="238"/>
    </row>
    <row r="57" spans="1:16" s="1" customFormat="1" ht="18" customHeight="1">
      <c r="A57" s="149" t="s">
        <v>123</v>
      </c>
      <c r="B57" s="147" t="s">
        <v>110</v>
      </c>
      <c r="C57" s="450"/>
      <c r="D57" s="209">
        <f aca="true" t="shared" si="14" ref="D57:O57">D58</f>
        <v>5.72961476</v>
      </c>
      <c r="E57" s="168">
        <f t="shared" si="14"/>
        <v>5.34069028</v>
      </c>
      <c r="F57" s="242">
        <f t="shared" si="14"/>
        <v>0.10899417</v>
      </c>
      <c r="G57" s="395">
        <f t="shared" si="14"/>
        <v>2.59244962</v>
      </c>
      <c r="H57" s="396">
        <f t="shared" si="14"/>
        <v>2.41222063</v>
      </c>
      <c r="I57" s="397">
        <f t="shared" si="14"/>
        <v>0.04922899</v>
      </c>
      <c r="J57" s="398">
        <f t="shared" si="14"/>
        <v>0</v>
      </c>
      <c r="K57" s="399">
        <f t="shared" si="14"/>
        <v>0</v>
      </c>
      <c r="L57" s="400">
        <f t="shared" si="14"/>
        <v>0</v>
      </c>
      <c r="M57" s="398">
        <f t="shared" si="14"/>
        <v>0</v>
      </c>
      <c r="N57" s="399">
        <f t="shared" si="14"/>
        <v>0</v>
      </c>
      <c r="O57" s="400">
        <f t="shared" si="14"/>
        <v>0</v>
      </c>
      <c r="P57" s="471" t="s">
        <v>202</v>
      </c>
    </row>
    <row r="58" spans="1:17" s="1" customFormat="1" ht="39" thickBot="1">
      <c r="A58" s="271" t="s">
        <v>165</v>
      </c>
      <c r="B58" s="188" t="s">
        <v>38</v>
      </c>
      <c r="C58" s="450"/>
      <c r="D58" s="239">
        <f>E58+F58+0.27993031</f>
        <v>5.72961476</v>
      </c>
      <c r="E58" s="240">
        <v>5.34069028</v>
      </c>
      <c r="F58" s="243">
        <v>0.10899417</v>
      </c>
      <c r="G58" s="401">
        <f>H58+I58+0.131</f>
        <v>2.59244962</v>
      </c>
      <c r="H58" s="402">
        <v>2.41222063</v>
      </c>
      <c r="I58" s="403">
        <v>0.04922899</v>
      </c>
      <c r="J58" s="404">
        <v>0</v>
      </c>
      <c r="K58" s="405">
        <v>0</v>
      </c>
      <c r="L58" s="406">
        <v>0</v>
      </c>
      <c r="M58" s="404">
        <v>0</v>
      </c>
      <c r="N58" s="405">
        <v>0</v>
      </c>
      <c r="O58" s="406">
        <v>0</v>
      </c>
      <c r="P58" s="472"/>
      <c r="Q58" s="359"/>
    </row>
    <row r="59" spans="1:16" s="1" customFormat="1" ht="26.25" thickBot="1">
      <c r="A59" s="149" t="s">
        <v>124</v>
      </c>
      <c r="B59" s="147" t="s">
        <v>53</v>
      </c>
      <c r="C59" s="450"/>
      <c r="D59" s="253">
        <f>D60</f>
        <v>50.67454387</v>
      </c>
      <c r="E59" s="111">
        <f>E60</f>
        <v>49.66105299</v>
      </c>
      <c r="F59" s="254">
        <f>F60</f>
        <v>1.01349088</v>
      </c>
      <c r="G59" s="407">
        <f aca="true" t="shared" si="15" ref="G59:O59">G60</f>
        <v>23.05589599</v>
      </c>
      <c r="H59" s="407">
        <f t="shared" si="15"/>
        <v>22.59477809</v>
      </c>
      <c r="I59" s="407">
        <f t="shared" si="15"/>
        <v>0.4611179</v>
      </c>
      <c r="J59" s="407">
        <f>K59+L59</f>
        <v>6.91676878</v>
      </c>
      <c r="K59" s="407">
        <f>K60</f>
        <v>6.77843341</v>
      </c>
      <c r="L59" s="407">
        <f t="shared" si="15"/>
        <v>0.13833537</v>
      </c>
      <c r="M59" s="407">
        <f t="shared" si="15"/>
        <v>6.91676878</v>
      </c>
      <c r="N59" s="407">
        <f>N60</f>
        <v>6.77843341</v>
      </c>
      <c r="O59" s="407">
        <f t="shared" si="15"/>
        <v>0.13833537</v>
      </c>
      <c r="P59" s="471" t="s">
        <v>206</v>
      </c>
    </row>
    <row r="60" spans="1:16" s="1" customFormat="1" ht="51.75" thickBot="1">
      <c r="A60" s="187" t="s">
        <v>166</v>
      </c>
      <c r="B60" s="188" t="s">
        <v>39</v>
      </c>
      <c r="C60" s="451"/>
      <c r="D60" s="220">
        <f>SUM(E60:F60)</f>
        <v>50.67454387</v>
      </c>
      <c r="E60" s="221">
        <v>49.66105299</v>
      </c>
      <c r="F60" s="222">
        <v>1.01349088</v>
      </c>
      <c r="G60" s="408">
        <f>H60+I60</f>
        <v>23.05589599</v>
      </c>
      <c r="H60" s="409">
        <v>22.59477809</v>
      </c>
      <c r="I60" s="410">
        <v>0.4611179</v>
      </c>
      <c r="J60" s="407">
        <f>K60+L60</f>
        <v>6.91676878</v>
      </c>
      <c r="K60" s="413">
        <f>6.77843341</f>
        <v>6.77843341</v>
      </c>
      <c r="L60" s="414">
        <f>0.13833537</f>
        <v>0.13833537</v>
      </c>
      <c r="M60" s="418">
        <f>N60+O60</f>
        <v>6.91676878</v>
      </c>
      <c r="N60" s="413">
        <f>6.77843341</f>
        <v>6.77843341</v>
      </c>
      <c r="O60" s="414">
        <f>0.13833537</f>
        <v>0.13833537</v>
      </c>
      <c r="P60" s="472"/>
    </row>
    <row r="61" spans="1:16" s="1" customFormat="1" ht="16.5" customHeight="1" thickBot="1">
      <c r="A61" s="459" t="s">
        <v>13</v>
      </c>
      <c r="B61" s="460"/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1"/>
    </row>
    <row r="62" spans="1:16" s="1" customFormat="1" ht="13.5" thickBot="1">
      <c r="A62" s="124"/>
      <c r="B62" s="214" t="s">
        <v>0</v>
      </c>
      <c r="C62" s="117"/>
      <c r="D62" s="215">
        <f aca="true" t="shared" si="16" ref="D62:O62">D63+D65+D66+D67+D69+D70</f>
        <v>70</v>
      </c>
      <c r="E62" s="215">
        <f t="shared" si="16"/>
        <v>68.6</v>
      </c>
      <c r="F62" s="215">
        <f t="shared" si="16"/>
        <v>1.4</v>
      </c>
      <c r="G62" s="216">
        <f t="shared" si="16"/>
        <v>33.82446602</v>
      </c>
      <c r="H62" s="216">
        <f t="shared" si="16"/>
        <v>33.1411</v>
      </c>
      <c r="I62" s="216">
        <f t="shared" si="16"/>
        <v>0.68336602</v>
      </c>
      <c r="J62" s="216">
        <f>J63+J65+J66+J67+J69+J70</f>
        <v>25.299048050000003</v>
      </c>
      <c r="K62" s="216">
        <f>K63+K65+K66+K67+K69+K70</f>
        <v>24.78442237</v>
      </c>
      <c r="L62" s="216">
        <f t="shared" si="16"/>
        <v>0.5110522000000001</v>
      </c>
      <c r="M62" s="216">
        <f t="shared" si="16"/>
        <v>25.299048050000003</v>
      </c>
      <c r="N62" s="216">
        <f t="shared" si="16"/>
        <v>24.78442237</v>
      </c>
      <c r="O62" s="216">
        <f t="shared" si="16"/>
        <v>0.5110522000000001</v>
      </c>
      <c r="P62" s="217"/>
    </row>
    <row r="63" spans="1:16" s="1" customFormat="1" ht="23.25" customHeight="1" thickBot="1">
      <c r="A63" s="149" t="s">
        <v>169</v>
      </c>
      <c r="B63" s="147" t="s">
        <v>54</v>
      </c>
      <c r="C63" s="449" t="s">
        <v>99</v>
      </c>
      <c r="D63" s="218">
        <f>D64</f>
        <v>0</v>
      </c>
      <c r="E63" s="38">
        <f aca="true" t="shared" si="17" ref="E63:O64">E64</f>
        <v>0</v>
      </c>
      <c r="F63" s="219">
        <f t="shared" si="17"/>
        <v>0</v>
      </c>
      <c r="G63" s="230">
        <f t="shared" si="17"/>
        <v>0</v>
      </c>
      <c r="H63" s="176">
        <f t="shared" si="17"/>
        <v>0</v>
      </c>
      <c r="I63" s="231">
        <f t="shared" si="17"/>
        <v>0</v>
      </c>
      <c r="J63" s="230">
        <f t="shared" si="17"/>
        <v>0</v>
      </c>
      <c r="K63" s="176">
        <f t="shared" si="17"/>
        <v>0</v>
      </c>
      <c r="L63" s="231">
        <f t="shared" si="17"/>
        <v>0</v>
      </c>
      <c r="M63" s="230">
        <f t="shared" si="17"/>
        <v>0</v>
      </c>
      <c r="N63" s="176">
        <f t="shared" si="17"/>
        <v>0</v>
      </c>
      <c r="O63" s="231">
        <f t="shared" si="17"/>
        <v>0</v>
      </c>
      <c r="P63" s="50"/>
    </row>
    <row r="64" spans="1:16" s="1" customFormat="1" ht="30.75" customHeight="1" thickBot="1">
      <c r="A64" s="271" t="s">
        <v>170</v>
      </c>
      <c r="B64" s="188"/>
      <c r="C64" s="451"/>
      <c r="D64" s="220">
        <v>0</v>
      </c>
      <c r="E64" s="221">
        <v>0</v>
      </c>
      <c r="F64" s="222">
        <v>0</v>
      </c>
      <c r="G64" s="230">
        <f t="shared" si="17"/>
        <v>0</v>
      </c>
      <c r="H64" s="176">
        <f t="shared" si="17"/>
        <v>0</v>
      </c>
      <c r="I64" s="231">
        <f t="shared" si="17"/>
        <v>0</v>
      </c>
      <c r="J64" s="230">
        <f t="shared" si="17"/>
        <v>0</v>
      </c>
      <c r="K64" s="176">
        <f t="shared" si="17"/>
        <v>0</v>
      </c>
      <c r="L64" s="231">
        <f t="shared" si="17"/>
        <v>0</v>
      </c>
      <c r="M64" s="230">
        <f t="shared" si="17"/>
        <v>0</v>
      </c>
      <c r="N64" s="176">
        <f t="shared" si="17"/>
        <v>0</v>
      </c>
      <c r="O64" s="231">
        <f t="shared" si="17"/>
        <v>0</v>
      </c>
      <c r="P64" s="223"/>
    </row>
    <row r="65" spans="1:16" s="1" customFormat="1" ht="90" thickBot="1">
      <c r="A65" s="84" t="s">
        <v>171</v>
      </c>
      <c r="B65" s="224" t="s">
        <v>78</v>
      </c>
      <c r="C65" s="83" t="s">
        <v>100</v>
      </c>
      <c r="D65" s="225"/>
      <c r="E65" s="226"/>
      <c r="F65" s="227"/>
      <c r="G65" s="225"/>
      <c r="H65" s="226"/>
      <c r="I65" s="227"/>
      <c r="J65" s="255"/>
      <c r="K65" s="256"/>
      <c r="L65" s="227"/>
      <c r="M65" s="255"/>
      <c r="N65" s="256"/>
      <c r="O65" s="227"/>
      <c r="P65" s="28"/>
    </row>
    <row r="66" spans="1:16" s="1" customFormat="1" ht="13.5" thickBot="1">
      <c r="A66" s="84" t="s">
        <v>172</v>
      </c>
      <c r="B66" s="146" t="s">
        <v>55</v>
      </c>
      <c r="C66" s="450" t="s">
        <v>98</v>
      </c>
      <c r="D66" s="343"/>
      <c r="E66" s="344"/>
      <c r="F66" s="345"/>
      <c r="G66" s="338"/>
      <c r="H66" s="339"/>
      <c r="I66" s="340"/>
      <c r="J66" s="341"/>
      <c r="K66" s="342"/>
      <c r="L66" s="340"/>
      <c r="M66" s="341"/>
      <c r="N66" s="342"/>
      <c r="O66" s="340"/>
      <c r="P66" s="228"/>
    </row>
    <row r="67" spans="1:16" s="1" customFormat="1" ht="24.75" customHeight="1" thickBot="1">
      <c r="A67" s="149" t="s">
        <v>125</v>
      </c>
      <c r="B67" s="185" t="s">
        <v>56</v>
      </c>
      <c r="C67" s="463"/>
      <c r="D67" s="423">
        <f>D68</f>
        <v>70</v>
      </c>
      <c r="E67" s="424">
        <f aca="true" t="shared" si="18" ref="E67:J67">E68</f>
        <v>68.6</v>
      </c>
      <c r="F67" s="425">
        <f t="shared" si="18"/>
        <v>1.4</v>
      </c>
      <c r="G67" s="410">
        <f t="shared" si="18"/>
        <v>33.82446602</v>
      </c>
      <c r="H67" s="409">
        <f t="shared" si="18"/>
        <v>33.1411</v>
      </c>
      <c r="I67" s="416">
        <f t="shared" si="18"/>
        <v>0.68336602</v>
      </c>
      <c r="J67" s="417">
        <f t="shared" si="18"/>
        <v>25.299048050000003</v>
      </c>
      <c r="K67" s="421">
        <f>K68</f>
        <v>24.78442237</v>
      </c>
      <c r="L67" s="422">
        <f>L68</f>
        <v>0.5110522000000001</v>
      </c>
      <c r="M67" s="420">
        <f>N67+O67+0.00357348</f>
        <v>25.299048050000003</v>
      </c>
      <c r="N67" s="421">
        <f>N68</f>
        <v>24.78442237</v>
      </c>
      <c r="O67" s="422">
        <f>O68</f>
        <v>0.5110522000000001</v>
      </c>
      <c r="P67" s="471" t="s">
        <v>199</v>
      </c>
    </row>
    <row r="68" spans="1:16" s="1" customFormat="1" ht="39" thickBot="1">
      <c r="A68" s="187" t="s">
        <v>162</v>
      </c>
      <c r="B68" s="186" t="s">
        <v>76</v>
      </c>
      <c r="C68" s="464"/>
      <c r="D68" s="426">
        <f>SUM(E68:F68)</f>
        <v>70</v>
      </c>
      <c r="E68" s="427">
        <v>68.6</v>
      </c>
      <c r="F68" s="428">
        <v>1.4</v>
      </c>
      <c r="G68" s="418">
        <f>H68+I68</f>
        <v>33.82446602</v>
      </c>
      <c r="H68" s="413">
        <v>33.1411</v>
      </c>
      <c r="I68" s="419">
        <f>0.67634898+0.00701704</f>
        <v>0.68336602</v>
      </c>
      <c r="J68" s="420">
        <f>K68+L68+0.00357348</f>
        <v>25.299048050000003</v>
      </c>
      <c r="K68" s="421">
        <f>16.87737508+7.90704729</f>
        <v>24.78442237</v>
      </c>
      <c r="L68" s="422">
        <f>0.34800971+0.16304249</f>
        <v>0.5110522000000001</v>
      </c>
      <c r="M68" s="420">
        <f>N68+O68+0.00357348</f>
        <v>25.299048050000003</v>
      </c>
      <c r="N68" s="421">
        <f>16.87737508+7.90704729</f>
        <v>24.78442237</v>
      </c>
      <c r="O68" s="422">
        <f>0.34800971+0.16304249</f>
        <v>0.5110522000000001</v>
      </c>
      <c r="P68" s="472"/>
    </row>
    <row r="69" spans="1:16" s="1" customFormat="1" ht="12.75">
      <c r="A69" s="130" t="s">
        <v>126</v>
      </c>
      <c r="B69" s="153" t="s">
        <v>57</v>
      </c>
      <c r="C69" s="465" t="s">
        <v>99</v>
      </c>
      <c r="D69" s="142"/>
      <c r="E69" s="143"/>
      <c r="F69" s="229"/>
      <c r="G69" s="142"/>
      <c r="H69" s="143"/>
      <c r="I69" s="229"/>
      <c r="J69" s="39"/>
      <c r="K69" s="53"/>
      <c r="L69" s="55"/>
      <c r="M69" s="39"/>
      <c r="N69" s="53"/>
      <c r="O69" s="55"/>
      <c r="P69" s="25"/>
    </row>
    <row r="70" spans="1:16" s="1" customFormat="1" ht="13.5" thickBot="1">
      <c r="A70" s="151" t="s">
        <v>127</v>
      </c>
      <c r="B70" s="148" t="s">
        <v>144</v>
      </c>
      <c r="C70" s="462"/>
      <c r="D70" s="13"/>
      <c r="E70" s="49"/>
      <c r="F70" s="15"/>
      <c r="G70" s="20"/>
      <c r="H70" s="14"/>
      <c r="I70" s="21"/>
      <c r="J70" s="32"/>
      <c r="K70" s="19"/>
      <c r="L70" s="34"/>
      <c r="M70" s="32"/>
      <c r="N70" s="19"/>
      <c r="O70" s="34"/>
      <c r="P70" s="26"/>
    </row>
    <row r="71" spans="1:16" s="1" customFormat="1" ht="16.5" customHeight="1" thickBot="1">
      <c r="A71" s="459" t="s">
        <v>14</v>
      </c>
      <c r="B71" s="460"/>
      <c r="C71" s="466"/>
      <c r="D71" s="460"/>
      <c r="E71" s="460"/>
      <c r="F71" s="460"/>
      <c r="G71" s="460"/>
      <c r="H71" s="460"/>
      <c r="I71" s="460"/>
      <c r="J71" s="460"/>
      <c r="K71" s="460"/>
      <c r="L71" s="460"/>
      <c r="M71" s="460"/>
      <c r="N71" s="460"/>
      <c r="O71" s="460"/>
      <c r="P71" s="461"/>
    </row>
    <row r="72" spans="1:16" s="1" customFormat="1" ht="13.5" thickBot="1">
      <c r="A72" s="158"/>
      <c r="B72" s="37" t="s">
        <v>0</v>
      </c>
      <c r="C72" s="47"/>
      <c r="D72" s="100">
        <f aca="true" t="shared" si="19" ref="D72:M72">D73+D76+D77</f>
        <v>1102.7817057399998</v>
      </c>
      <c r="E72" s="100">
        <f t="shared" si="19"/>
        <v>910.8817057399999</v>
      </c>
      <c r="F72" s="100">
        <f t="shared" si="19"/>
        <v>191.9</v>
      </c>
      <c r="G72" s="100">
        <f t="shared" si="19"/>
        <v>253.183838366</v>
      </c>
      <c r="H72" s="100">
        <f t="shared" si="19"/>
        <v>118.99640574</v>
      </c>
      <c r="I72" s="100">
        <f t="shared" si="19"/>
        <v>134.187432626</v>
      </c>
      <c r="J72" s="100">
        <f t="shared" si="19"/>
        <v>76.3449897</v>
      </c>
      <c r="K72" s="100">
        <f>K73+K76+K77</f>
        <v>35.88214515</v>
      </c>
      <c r="L72" s="79">
        <f>L73+L76+L77</f>
        <v>40.46284455</v>
      </c>
      <c r="M72" s="79">
        <f t="shared" si="19"/>
        <v>0</v>
      </c>
      <c r="N72" s="79">
        <f>N73+N76+N77</f>
        <v>0</v>
      </c>
      <c r="O72" s="79">
        <f>O73+O76+O77</f>
        <v>0</v>
      </c>
      <c r="P72" s="28"/>
    </row>
    <row r="73" spans="1:16" s="1" customFormat="1" ht="13.5" customHeight="1" thickBot="1">
      <c r="A73" s="130" t="s">
        <v>128</v>
      </c>
      <c r="B73" s="174" t="s">
        <v>84</v>
      </c>
      <c r="C73" s="449" t="s">
        <v>101</v>
      </c>
      <c r="D73" s="175">
        <f aca="true" t="shared" si="20" ref="D73:M73">D74+D75</f>
        <v>1102.7817057399998</v>
      </c>
      <c r="E73" s="176">
        <f t="shared" si="20"/>
        <v>910.8817057399999</v>
      </c>
      <c r="F73" s="177">
        <f t="shared" si="20"/>
        <v>191.9</v>
      </c>
      <c r="G73" s="140">
        <f t="shared" si="20"/>
        <v>253.183838366</v>
      </c>
      <c r="H73" s="168">
        <f t="shared" si="20"/>
        <v>118.99640574</v>
      </c>
      <c r="I73" s="141">
        <f t="shared" si="20"/>
        <v>134.187432626</v>
      </c>
      <c r="J73" s="140">
        <f t="shared" si="20"/>
        <v>76.3449897</v>
      </c>
      <c r="K73" s="168">
        <f t="shared" si="20"/>
        <v>35.88214515</v>
      </c>
      <c r="L73" s="141">
        <f t="shared" si="20"/>
        <v>40.46284455</v>
      </c>
      <c r="M73" s="140">
        <f t="shared" si="20"/>
        <v>0</v>
      </c>
      <c r="N73" s="168">
        <v>0</v>
      </c>
      <c r="O73" s="141">
        <f>O74+O75</f>
        <v>0</v>
      </c>
      <c r="P73" s="25"/>
    </row>
    <row r="74" spans="1:16" s="1" customFormat="1" ht="101.25" customHeight="1">
      <c r="A74" s="131" t="s">
        <v>147</v>
      </c>
      <c r="B74" s="352" t="s">
        <v>148</v>
      </c>
      <c r="C74" s="450"/>
      <c r="D74" s="7">
        <f>F74+E74</f>
        <v>310.89640574</v>
      </c>
      <c r="E74" s="4">
        <f>H74</f>
        <v>118.99640574</v>
      </c>
      <c r="F74" s="8">
        <v>191.9</v>
      </c>
      <c r="G74" s="370">
        <f>H74+I74</f>
        <v>253.183838366</v>
      </c>
      <c r="H74" s="371">
        <v>118.99640574</v>
      </c>
      <c r="I74" s="372">
        <v>134.187432626</v>
      </c>
      <c r="J74" s="370">
        <f>K74+L74</f>
        <v>76.3449897</v>
      </c>
      <c r="K74" s="371">
        <f>35.88214515</f>
        <v>35.88214515</v>
      </c>
      <c r="L74" s="372">
        <f>40.46284455</f>
        <v>40.46284455</v>
      </c>
      <c r="M74" s="370">
        <f>N74+O74</f>
        <v>0</v>
      </c>
      <c r="N74" s="396">
        <v>0</v>
      </c>
      <c r="O74" s="372">
        <v>0</v>
      </c>
      <c r="P74" s="415" t="s">
        <v>200</v>
      </c>
    </row>
    <row r="75" spans="1:16" s="1" customFormat="1" ht="76.5">
      <c r="A75" s="35" t="s">
        <v>173</v>
      </c>
      <c r="B75" s="352" t="s">
        <v>155</v>
      </c>
      <c r="C75" s="450"/>
      <c r="D75" s="178">
        <f>E75+F75</f>
        <v>791.8852999999999</v>
      </c>
      <c r="E75" s="6">
        <f>60.1+138.535+156.258432+201.78+109.575102+77.528766+48.108</f>
        <v>791.8852999999999</v>
      </c>
      <c r="F75" s="179">
        <v>0</v>
      </c>
      <c r="G75" s="180">
        <v>0</v>
      </c>
      <c r="H75" s="181">
        <v>0</v>
      </c>
      <c r="I75" s="182">
        <v>0</v>
      </c>
      <c r="J75" s="5">
        <v>0</v>
      </c>
      <c r="K75" s="4">
        <v>0</v>
      </c>
      <c r="L75" s="16">
        <v>0</v>
      </c>
      <c r="M75" s="5">
        <v>0</v>
      </c>
      <c r="N75" s="4">
        <v>0</v>
      </c>
      <c r="O75" s="16">
        <v>0</v>
      </c>
      <c r="P75" s="388"/>
    </row>
    <row r="76" spans="1:16" s="1" customFormat="1" ht="12.75">
      <c r="A76" s="150" t="s">
        <v>129</v>
      </c>
      <c r="B76" s="183" t="s">
        <v>83</v>
      </c>
      <c r="C76" s="450"/>
      <c r="D76" s="13"/>
      <c r="E76" s="14"/>
      <c r="F76" s="15"/>
      <c r="G76" s="13"/>
      <c r="H76" s="14"/>
      <c r="I76" s="15"/>
      <c r="J76" s="20"/>
      <c r="K76" s="14"/>
      <c r="L76" s="21"/>
      <c r="M76" s="20"/>
      <c r="N76" s="14"/>
      <c r="O76" s="21"/>
      <c r="P76" s="26"/>
    </row>
    <row r="77" spans="1:16" s="1" customFormat="1" ht="13.5" thickBot="1">
      <c r="A77" s="151" t="s">
        <v>130</v>
      </c>
      <c r="B77" s="184" t="s">
        <v>88</v>
      </c>
      <c r="C77" s="450"/>
      <c r="D77" s="13"/>
      <c r="E77" s="49"/>
      <c r="F77" s="15"/>
      <c r="G77" s="13"/>
      <c r="H77" s="14"/>
      <c r="I77" s="15"/>
      <c r="J77" s="139"/>
      <c r="K77" s="14"/>
      <c r="L77" s="52"/>
      <c r="M77" s="139"/>
      <c r="N77" s="14"/>
      <c r="O77" s="52"/>
      <c r="P77" s="114"/>
    </row>
    <row r="78" spans="1:16" s="1" customFormat="1" ht="16.5" customHeight="1" thickBot="1">
      <c r="A78" s="459" t="s">
        <v>15</v>
      </c>
      <c r="B78" s="460"/>
      <c r="C78" s="460"/>
      <c r="D78" s="460"/>
      <c r="E78" s="460"/>
      <c r="F78" s="460"/>
      <c r="G78" s="460"/>
      <c r="H78" s="460"/>
      <c r="I78" s="460"/>
      <c r="J78" s="460"/>
      <c r="K78" s="460"/>
      <c r="L78" s="460"/>
      <c r="M78" s="460"/>
      <c r="N78" s="460"/>
      <c r="O78" s="460"/>
      <c r="P78" s="461"/>
    </row>
    <row r="79" spans="1:16" s="3" customFormat="1" ht="13.5" customHeight="1" thickBot="1">
      <c r="A79" s="158"/>
      <c r="B79" s="146" t="s">
        <v>0</v>
      </c>
      <c r="C79" s="37"/>
      <c r="D79" s="22">
        <v>0</v>
      </c>
      <c r="E79" s="23">
        <v>0</v>
      </c>
      <c r="F79" s="24">
        <v>0</v>
      </c>
      <c r="G79" s="22">
        <v>0</v>
      </c>
      <c r="H79" s="23">
        <v>0</v>
      </c>
      <c r="I79" s="24">
        <v>0</v>
      </c>
      <c r="J79" s="71">
        <v>0</v>
      </c>
      <c r="K79" s="115">
        <v>0</v>
      </c>
      <c r="L79" s="24">
        <v>0</v>
      </c>
      <c r="M79" s="71">
        <v>0</v>
      </c>
      <c r="N79" s="115">
        <v>0</v>
      </c>
      <c r="O79" s="24">
        <v>0</v>
      </c>
      <c r="P79" s="28"/>
    </row>
    <row r="80" spans="1:16" s="1" customFormat="1" ht="25.5">
      <c r="A80" s="130" t="s">
        <v>131</v>
      </c>
      <c r="B80" s="153" t="s">
        <v>59</v>
      </c>
      <c r="C80" s="449" t="s">
        <v>102</v>
      </c>
      <c r="D80" s="39"/>
      <c r="E80" s="53"/>
      <c r="F80" s="54"/>
      <c r="G80" s="51"/>
      <c r="H80" s="30"/>
      <c r="I80" s="55"/>
      <c r="J80" s="51"/>
      <c r="K80" s="30"/>
      <c r="L80" s="55"/>
      <c r="M80" s="51"/>
      <c r="N80" s="30"/>
      <c r="O80" s="55"/>
      <c r="P80" s="169"/>
    </row>
    <row r="81" spans="1:16" s="1" customFormat="1" ht="26.25" thickBot="1">
      <c r="A81" s="151" t="s">
        <v>132</v>
      </c>
      <c r="B81" s="148" t="s">
        <v>60</v>
      </c>
      <c r="C81" s="450"/>
      <c r="D81" s="31"/>
      <c r="E81" s="11"/>
      <c r="F81" s="12"/>
      <c r="G81" s="17"/>
      <c r="H81" s="46"/>
      <c r="I81" s="45"/>
      <c r="J81" s="32"/>
      <c r="K81" s="19"/>
      <c r="L81" s="34"/>
      <c r="M81" s="32"/>
      <c r="N81" s="19"/>
      <c r="O81" s="34"/>
      <c r="P81" s="334"/>
    </row>
    <row r="82" spans="1:16" s="1" customFormat="1" ht="16.5" customHeight="1" thickBot="1">
      <c r="A82" s="459" t="s">
        <v>161</v>
      </c>
      <c r="B82" s="460"/>
      <c r="C82" s="460"/>
      <c r="D82" s="460"/>
      <c r="E82" s="460"/>
      <c r="F82" s="460"/>
      <c r="G82" s="460"/>
      <c r="H82" s="460"/>
      <c r="I82" s="460"/>
      <c r="J82" s="460"/>
      <c r="K82" s="460"/>
      <c r="L82" s="460"/>
      <c r="M82" s="460"/>
      <c r="N82" s="460"/>
      <c r="O82" s="460"/>
      <c r="P82" s="461"/>
    </row>
    <row r="83" spans="1:16" s="3" customFormat="1" ht="13.5" thickBot="1">
      <c r="A83" s="162"/>
      <c r="B83" s="159" t="s">
        <v>0</v>
      </c>
      <c r="C83" s="58"/>
      <c r="D83" s="105">
        <f>D84+D86+D87+D88+D89</f>
        <v>483.589696</v>
      </c>
      <c r="E83" s="105">
        <f aca="true" t="shared" si="21" ref="E83:O83">E84+E86+E87+E88+E89</f>
        <v>483.589696</v>
      </c>
      <c r="F83" s="105">
        <f t="shared" si="21"/>
        <v>0</v>
      </c>
      <c r="G83" s="59">
        <f t="shared" si="21"/>
        <v>0</v>
      </c>
      <c r="H83" s="59">
        <f t="shared" si="21"/>
        <v>0</v>
      </c>
      <c r="I83" s="59">
        <f t="shared" si="21"/>
        <v>0</v>
      </c>
      <c r="J83" s="59">
        <f t="shared" si="21"/>
        <v>0</v>
      </c>
      <c r="K83" s="59">
        <f t="shared" si="21"/>
        <v>0</v>
      </c>
      <c r="L83" s="59">
        <f t="shared" si="21"/>
        <v>0</v>
      </c>
      <c r="M83" s="59">
        <f t="shared" si="21"/>
        <v>0</v>
      </c>
      <c r="N83" s="59">
        <f t="shared" si="21"/>
        <v>0</v>
      </c>
      <c r="O83" s="59">
        <f t="shared" si="21"/>
        <v>0</v>
      </c>
      <c r="P83" s="28"/>
    </row>
    <row r="84" spans="1:16" s="1" customFormat="1" ht="15.75" customHeight="1">
      <c r="A84" s="163" t="s">
        <v>133</v>
      </c>
      <c r="B84" s="160" t="s">
        <v>61</v>
      </c>
      <c r="C84" s="467" t="s">
        <v>103</v>
      </c>
      <c r="D84" s="171">
        <f>D85</f>
        <v>483.589696</v>
      </c>
      <c r="E84" s="173">
        <f aca="true" t="shared" si="22" ref="E84:O84">E85</f>
        <v>483.589696</v>
      </c>
      <c r="F84" s="172">
        <f t="shared" si="22"/>
        <v>0</v>
      </c>
      <c r="G84" s="245">
        <f t="shared" si="22"/>
        <v>0</v>
      </c>
      <c r="H84" s="246">
        <f t="shared" si="22"/>
        <v>0</v>
      </c>
      <c r="I84" s="247">
        <f t="shared" si="22"/>
        <v>0</v>
      </c>
      <c r="J84" s="245">
        <f t="shared" si="22"/>
        <v>0</v>
      </c>
      <c r="K84" s="246">
        <f t="shared" si="22"/>
        <v>0</v>
      </c>
      <c r="L84" s="247">
        <f t="shared" si="22"/>
        <v>0</v>
      </c>
      <c r="M84" s="245">
        <f t="shared" si="22"/>
        <v>0</v>
      </c>
      <c r="N84" s="246">
        <f t="shared" si="22"/>
        <v>0</v>
      </c>
      <c r="O84" s="247">
        <f t="shared" si="22"/>
        <v>0</v>
      </c>
      <c r="P84" s="347"/>
    </row>
    <row r="85" spans="1:16" s="89" customFormat="1" ht="223.5" customHeight="1">
      <c r="A85" s="164" t="s">
        <v>174</v>
      </c>
      <c r="B85" s="161" t="s">
        <v>150</v>
      </c>
      <c r="C85" s="467"/>
      <c r="D85" s="86">
        <f>E85+F85</f>
        <v>483.589696</v>
      </c>
      <c r="E85" s="87">
        <v>483.589696</v>
      </c>
      <c r="F85" s="88">
        <v>0</v>
      </c>
      <c r="G85" s="248">
        <v>0</v>
      </c>
      <c r="H85" s="249">
        <v>0</v>
      </c>
      <c r="I85" s="250">
        <v>0</v>
      </c>
      <c r="J85" s="251">
        <v>0</v>
      </c>
      <c r="K85" s="249">
        <v>0</v>
      </c>
      <c r="L85" s="252">
        <v>0</v>
      </c>
      <c r="M85" s="251">
        <v>0</v>
      </c>
      <c r="N85" s="249">
        <v>0</v>
      </c>
      <c r="O85" s="252">
        <v>0</v>
      </c>
      <c r="P85" s="346"/>
    </row>
    <row r="86" spans="1:16" s="1" customFormat="1" ht="16.5" customHeight="1">
      <c r="A86" s="163" t="s">
        <v>134</v>
      </c>
      <c r="B86" s="160" t="s">
        <v>62</v>
      </c>
      <c r="C86" s="467"/>
      <c r="D86" s="60"/>
      <c r="E86" s="61"/>
      <c r="F86" s="62"/>
      <c r="G86" s="66"/>
      <c r="H86" s="64"/>
      <c r="I86" s="67"/>
      <c r="J86" s="63"/>
      <c r="K86" s="64"/>
      <c r="L86" s="65"/>
      <c r="M86" s="63"/>
      <c r="N86" s="64"/>
      <c r="O86" s="65"/>
      <c r="P86" s="348"/>
    </row>
    <row r="87" spans="1:16" s="1" customFormat="1" ht="16.5" customHeight="1">
      <c r="A87" s="163" t="s">
        <v>135</v>
      </c>
      <c r="B87" s="160" t="s">
        <v>105</v>
      </c>
      <c r="C87" s="467"/>
      <c r="D87" s="60"/>
      <c r="E87" s="61"/>
      <c r="F87" s="62"/>
      <c r="G87" s="66"/>
      <c r="H87" s="64"/>
      <c r="I87" s="67"/>
      <c r="J87" s="63"/>
      <c r="K87" s="64"/>
      <c r="L87" s="65"/>
      <c r="M87" s="63"/>
      <c r="N87" s="64"/>
      <c r="O87" s="65"/>
      <c r="P87" s="348"/>
    </row>
    <row r="88" spans="1:16" s="1" customFormat="1" ht="15.75" customHeight="1">
      <c r="A88" s="163" t="s">
        <v>175</v>
      </c>
      <c r="B88" s="160" t="s">
        <v>63</v>
      </c>
      <c r="C88" s="467"/>
      <c r="D88" s="60"/>
      <c r="E88" s="61"/>
      <c r="F88" s="62"/>
      <c r="G88" s="66"/>
      <c r="H88" s="64"/>
      <c r="I88" s="67"/>
      <c r="J88" s="63"/>
      <c r="K88" s="64"/>
      <c r="L88" s="65"/>
      <c r="M88" s="63"/>
      <c r="N88" s="64"/>
      <c r="O88" s="65"/>
      <c r="P88" s="348"/>
    </row>
    <row r="89" spans="1:16" s="1" customFormat="1" ht="15" customHeight="1" thickBot="1">
      <c r="A89" s="165" t="s">
        <v>176</v>
      </c>
      <c r="B89" s="160" t="s">
        <v>64</v>
      </c>
      <c r="C89" s="468"/>
      <c r="D89" s="60"/>
      <c r="E89" s="61"/>
      <c r="F89" s="62"/>
      <c r="G89" s="66"/>
      <c r="H89" s="64"/>
      <c r="I89" s="67"/>
      <c r="J89" s="63"/>
      <c r="K89" s="64"/>
      <c r="L89" s="65"/>
      <c r="M89" s="63"/>
      <c r="N89" s="64"/>
      <c r="O89" s="65"/>
      <c r="P89" s="346"/>
    </row>
    <row r="90" spans="1:16" s="1" customFormat="1" ht="16.5" customHeight="1" thickBot="1">
      <c r="A90" s="469" t="s">
        <v>16</v>
      </c>
      <c r="B90" s="466"/>
      <c r="C90" s="466"/>
      <c r="D90" s="466"/>
      <c r="E90" s="466"/>
      <c r="F90" s="466"/>
      <c r="G90" s="466"/>
      <c r="H90" s="466"/>
      <c r="I90" s="466"/>
      <c r="J90" s="466"/>
      <c r="K90" s="466"/>
      <c r="L90" s="466"/>
      <c r="M90" s="466"/>
      <c r="N90" s="466"/>
      <c r="O90" s="466"/>
      <c r="P90" s="470"/>
    </row>
    <row r="91" spans="1:16" s="1" customFormat="1" ht="14.25" customHeight="1" thickBot="1">
      <c r="A91" s="158"/>
      <c r="B91" s="146" t="s">
        <v>0</v>
      </c>
      <c r="C91" s="37"/>
      <c r="D91" s="122">
        <f aca="true" t="shared" si="23" ref="D91:O91">D92+D96+D97</f>
        <v>26.35401557</v>
      </c>
      <c r="E91" s="122">
        <f t="shared" si="23"/>
        <v>25.37906428</v>
      </c>
      <c r="F91" s="122">
        <f t="shared" si="23"/>
        <v>0.94842812</v>
      </c>
      <c r="G91" s="122">
        <f t="shared" si="23"/>
        <v>0.99561527</v>
      </c>
      <c r="H91" s="122">
        <f t="shared" si="23"/>
        <v>0.98555956</v>
      </c>
      <c r="I91" s="122">
        <f t="shared" si="23"/>
        <v>0.00995515</v>
      </c>
      <c r="J91" s="122">
        <f t="shared" si="23"/>
        <v>0.10206143000000001</v>
      </c>
      <c r="K91" s="122">
        <f t="shared" si="23"/>
        <v>0.1</v>
      </c>
      <c r="L91" s="122">
        <f t="shared" si="23"/>
        <v>0.00206143</v>
      </c>
      <c r="M91" s="122">
        <f t="shared" si="23"/>
        <v>0.10206143000000001</v>
      </c>
      <c r="N91" s="122">
        <f t="shared" si="23"/>
        <v>0.1</v>
      </c>
      <c r="O91" s="122">
        <f t="shared" si="23"/>
        <v>0.00206143</v>
      </c>
      <c r="P91" s="28"/>
    </row>
    <row r="92" spans="1:16" s="1" customFormat="1" ht="15.75" customHeight="1">
      <c r="A92" s="149" t="s">
        <v>136</v>
      </c>
      <c r="B92" s="147" t="s">
        <v>65</v>
      </c>
      <c r="C92" s="449" t="s">
        <v>107</v>
      </c>
      <c r="D92" s="209">
        <f>D93+D94+D95</f>
        <v>26.25195413</v>
      </c>
      <c r="E92" s="168">
        <f aca="true" t="shared" si="24" ref="E92:O92">E93+E94+E95</f>
        <v>25.27906428</v>
      </c>
      <c r="F92" s="213">
        <f t="shared" si="24"/>
        <v>0.9463872999999999</v>
      </c>
      <c r="G92" s="313">
        <f>G93+G94+G95</f>
        <v>0</v>
      </c>
      <c r="H92" s="314">
        <f>H93+H94+H95</f>
        <v>0</v>
      </c>
      <c r="I92" s="315">
        <f>I93+I94+I95</f>
        <v>0</v>
      </c>
      <c r="J92" s="209">
        <f t="shared" si="24"/>
        <v>0</v>
      </c>
      <c r="K92" s="168">
        <f t="shared" si="24"/>
        <v>0</v>
      </c>
      <c r="L92" s="213">
        <f t="shared" si="24"/>
        <v>0</v>
      </c>
      <c r="M92" s="209">
        <f t="shared" si="24"/>
        <v>0</v>
      </c>
      <c r="N92" s="168">
        <f t="shared" si="24"/>
        <v>0</v>
      </c>
      <c r="O92" s="213">
        <f t="shared" si="24"/>
        <v>0</v>
      </c>
      <c r="P92" s="169"/>
    </row>
    <row r="93" spans="1:16" s="1" customFormat="1" ht="51">
      <c r="A93" s="35" t="s">
        <v>149</v>
      </c>
      <c r="B93" s="350" t="s">
        <v>24</v>
      </c>
      <c r="C93" s="450"/>
      <c r="D93" s="69">
        <v>2.15</v>
      </c>
      <c r="E93" s="68">
        <v>1.9608</v>
      </c>
      <c r="F93" s="70">
        <v>0.17050435</v>
      </c>
      <c r="G93" s="311"/>
      <c r="H93" s="101"/>
      <c r="I93" s="312"/>
      <c r="J93" s="311"/>
      <c r="K93" s="101"/>
      <c r="L93" s="312"/>
      <c r="M93" s="311"/>
      <c r="N93" s="101"/>
      <c r="O93" s="312"/>
      <c r="P93" s="170"/>
    </row>
    <row r="94" spans="1:16" s="1" customFormat="1" ht="38.25">
      <c r="A94" s="131" t="s">
        <v>177</v>
      </c>
      <c r="B94" s="78" t="s">
        <v>145</v>
      </c>
      <c r="C94" s="450"/>
      <c r="D94" s="102">
        <f>E94+F94+0.00404082+0.003</f>
        <v>20.309081640000002</v>
      </c>
      <c r="E94" s="101">
        <v>19.602</v>
      </c>
      <c r="F94" s="104">
        <v>0.70004082</v>
      </c>
      <c r="G94" s="311"/>
      <c r="H94" s="101"/>
      <c r="I94" s="312"/>
      <c r="J94" s="311"/>
      <c r="K94" s="101"/>
      <c r="L94" s="312"/>
      <c r="M94" s="311"/>
      <c r="N94" s="101"/>
      <c r="O94" s="312"/>
      <c r="P94" s="353"/>
    </row>
    <row r="95" spans="1:16" s="1" customFormat="1" ht="39" thickBot="1">
      <c r="A95" s="187" t="s">
        <v>178</v>
      </c>
      <c r="B95" s="188" t="s">
        <v>26</v>
      </c>
      <c r="C95" s="450"/>
      <c r="D95" s="210">
        <f>E95+F95+0.00076608</f>
        <v>3.7928724899999997</v>
      </c>
      <c r="E95" s="211">
        <v>3.71626428</v>
      </c>
      <c r="F95" s="212">
        <v>0.07584213</v>
      </c>
      <c r="G95" s="210"/>
      <c r="H95" s="211"/>
      <c r="I95" s="212"/>
      <c r="J95" s="210"/>
      <c r="K95" s="211"/>
      <c r="L95" s="212"/>
      <c r="M95" s="210"/>
      <c r="N95" s="211"/>
      <c r="O95" s="212"/>
      <c r="P95" s="349"/>
    </row>
    <row r="96" spans="1:16" s="1" customFormat="1" ht="38.25">
      <c r="A96" s="130" t="s">
        <v>137</v>
      </c>
      <c r="B96" s="153" t="s">
        <v>66</v>
      </c>
      <c r="C96" s="450"/>
      <c r="D96" s="367">
        <f>E96+F96+0.00002062</f>
        <v>0.10206144</v>
      </c>
      <c r="E96" s="368">
        <v>0.1</v>
      </c>
      <c r="F96" s="369">
        <v>0.00204082</v>
      </c>
      <c r="G96" s="367">
        <f>H96+I96+0.00010056</f>
        <v>0.99561527</v>
      </c>
      <c r="H96" s="368">
        <v>0.98555956</v>
      </c>
      <c r="I96" s="369">
        <v>0.00995515</v>
      </c>
      <c r="J96" s="440">
        <f>K96+L96</f>
        <v>0.10206143000000001</v>
      </c>
      <c r="K96" s="441">
        <f>0.1</f>
        <v>0.1</v>
      </c>
      <c r="L96" s="442">
        <f>0.00204082+0.00002061</f>
        <v>0.00206143</v>
      </c>
      <c r="M96" s="440">
        <f>N96+O96</f>
        <v>0.10206143000000001</v>
      </c>
      <c r="N96" s="441">
        <f>0.1</f>
        <v>0.1</v>
      </c>
      <c r="O96" s="442">
        <f>0.00204082+0.00002061</f>
        <v>0.00206143</v>
      </c>
      <c r="P96" s="389" t="s">
        <v>207</v>
      </c>
    </row>
    <row r="97" spans="1:16" s="1" customFormat="1" ht="13.5" thickBot="1">
      <c r="A97" s="151" t="s">
        <v>138</v>
      </c>
      <c r="B97" s="148" t="s">
        <v>104</v>
      </c>
      <c r="C97" s="450"/>
      <c r="D97" s="17"/>
      <c r="E97" s="46"/>
      <c r="F97" s="45"/>
      <c r="G97" s="17"/>
      <c r="H97" s="46"/>
      <c r="I97" s="45"/>
      <c r="J97" s="144"/>
      <c r="K97" s="14"/>
      <c r="L97" s="145"/>
      <c r="M97" s="144"/>
      <c r="N97" s="14"/>
      <c r="O97" s="145"/>
      <c r="P97" s="113"/>
    </row>
    <row r="98" spans="1:16" s="1" customFormat="1" ht="16.5" customHeight="1" thickBot="1">
      <c r="A98" s="459" t="s">
        <v>21</v>
      </c>
      <c r="B98" s="460"/>
      <c r="C98" s="460"/>
      <c r="D98" s="460"/>
      <c r="E98" s="460"/>
      <c r="F98" s="460"/>
      <c r="G98" s="460"/>
      <c r="H98" s="460"/>
      <c r="I98" s="460"/>
      <c r="J98" s="460"/>
      <c r="K98" s="460"/>
      <c r="L98" s="460"/>
      <c r="M98" s="460"/>
      <c r="N98" s="460"/>
      <c r="O98" s="460"/>
      <c r="P98" s="461"/>
    </row>
    <row r="99" spans="1:16" s="3" customFormat="1" ht="13.5" thickBot="1">
      <c r="A99" s="158"/>
      <c r="B99" s="146" t="s">
        <v>0</v>
      </c>
      <c r="C99" s="47"/>
      <c r="D99" s="22">
        <v>0</v>
      </c>
      <c r="E99" s="23">
        <v>0</v>
      </c>
      <c r="F99" s="24">
        <v>0</v>
      </c>
      <c r="G99" s="22">
        <v>0</v>
      </c>
      <c r="H99" s="23">
        <v>0</v>
      </c>
      <c r="I99" s="24">
        <v>0</v>
      </c>
      <c r="J99" s="71">
        <v>0</v>
      </c>
      <c r="K99" s="23">
        <v>0</v>
      </c>
      <c r="L99" s="72">
        <v>0</v>
      </c>
      <c r="M99" s="71">
        <v>0</v>
      </c>
      <c r="N99" s="23">
        <v>0</v>
      </c>
      <c r="O99" s="72">
        <v>0</v>
      </c>
      <c r="P99" s="28"/>
    </row>
    <row r="100" spans="1:16" s="1" customFormat="1" ht="25.5">
      <c r="A100" s="130" t="s">
        <v>139</v>
      </c>
      <c r="B100" s="166" t="s">
        <v>67</v>
      </c>
      <c r="C100" s="449" t="s">
        <v>108</v>
      </c>
      <c r="D100" s="56"/>
      <c r="E100" s="57"/>
      <c r="F100" s="54"/>
      <c r="G100" s="56"/>
      <c r="H100" s="57"/>
      <c r="I100" s="54"/>
      <c r="J100" s="39"/>
      <c r="K100" s="57"/>
      <c r="L100" s="73"/>
      <c r="M100" s="39"/>
      <c r="N100" s="57"/>
      <c r="O100" s="73"/>
      <c r="P100" s="114"/>
    </row>
    <row r="101" spans="1:16" s="1" customFormat="1" ht="26.25" thickBot="1">
      <c r="A101" s="151" t="s">
        <v>140</v>
      </c>
      <c r="B101" s="148" t="s">
        <v>68</v>
      </c>
      <c r="C101" s="451"/>
      <c r="D101" s="9"/>
      <c r="E101" s="10"/>
      <c r="F101" s="12"/>
      <c r="G101" s="9"/>
      <c r="H101" s="10"/>
      <c r="I101" s="12"/>
      <c r="J101" s="31"/>
      <c r="K101" s="10"/>
      <c r="L101" s="74"/>
      <c r="M101" s="31"/>
      <c r="N101" s="10"/>
      <c r="O101" s="74"/>
      <c r="P101" s="114"/>
    </row>
    <row r="102" spans="1:16" s="1" customFormat="1" ht="16.5" customHeight="1" thickBot="1">
      <c r="A102" s="459" t="s">
        <v>17</v>
      </c>
      <c r="B102" s="460"/>
      <c r="C102" s="460"/>
      <c r="D102" s="460"/>
      <c r="E102" s="460"/>
      <c r="F102" s="460"/>
      <c r="G102" s="460"/>
      <c r="H102" s="460"/>
      <c r="I102" s="460"/>
      <c r="J102" s="460"/>
      <c r="K102" s="460"/>
      <c r="L102" s="460"/>
      <c r="M102" s="460"/>
      <c r="N102" s="460"/>
      <c r="O102" s="460"/>
      <c r="P102" s="461"/>
    </row>
    <row r="103" spans="1:16" s="3" customFormat="1" ht="13.5" thickBot="1">
      <c r="A103" s="158"/>
      <c r="B103" s="152" t="s">
        <v>0</v>
      </c>
      <c r="C103" s="41"/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8"/>
    </row>
    <row r="104" spans="1:16" s="1" customFormat="1" ht="89.25">
      <c r="A104" s="150" t="s">
        <v>141</v>
      </c>
      <c r="B104" s="148" t="s">
        <v>69</v>
      </c>
      <c r="C104" s="35" t="s">
        <v>109</v>
      </c>
      <c r="D104" s="32"/>
      <c r="E104" s="18"/>
      <c r="F104" s="40"/>
      <c r="G104" s="32"/>
      <c r="H104" s="18"/>
      <c r="I104" s="40"/>
      <c r="J104" s="32"/>
      <c r="K104" s="18"/>
      <c r="L104" s="40"/>
      <c r="M104" s="32"/>
      <c r="N104" s="18"/>
      <c r="O104" s="40"/>
      <c r="P104" s="26"/>
    </row>
    <row r="105" spans="1:16" s="1" customFormat="1" ht="12.75">
      <c r="A105" s="130" t="s">
        <v>142</v>
      </c>
      <c r="B105" s="148" t="s">
        <v>81</v>
      </c>
      <c r="C105" s="465" t="s">
        <v>102</v>
      </c>
      <c r="D105" s="31"/>
      <c r="E105" s="10"/>
      <c r="F105" s="33"/>
      <c r="G105" s="31"/>
      <c r="H105" s="10"/>
      <c r="I105" s="33"/>
      <c r="J105" s="31"/>
      <c r="K105" s="10"/>
      <c r="L105" s="33"/>
      <c r="M105" s="31"/>
      <c r="N105" s="10"/>
      <c r="O105" s="33"/>
      <c r="P105" s="113"/>
    </row>
    <row r="106" spans="1:16" s="1" customFormat="1" ht="36.75" customHeight="1" thickBot="1">
      <c r="A106" s="151" t="s">
        <v>143</v>
      </c>
      <c r="B106" s="167" t="s">
        <v>70</v>
      </c>
      <c r="C106" s="451"/>
      <c r="D106" s="80"/>
      <c r="E106" s="81"/>
      <c r="F106" s="82"/>
      <c r="G106" s="80"/>
      <c r="H106" s="81"/>
      <c r="I106" s="82"/>
      <c r="J106" s="80"/>
      <c r="K106" s="81"/>
      <c r="L106" s="82"/>
      <c r="M106" s="80"/>
      <c r="N106" s="81"/>
      <c r="O106" s="82"/>
      <c r="P106" s="27"/>
    </row>
    <row r="107" ht="0.75" customHeight="1"/>
    <row r="109" ht="12.75">
      <c r="B109" s="117"/>
    </row>
  </sheetData>
  <sheetProtection/>
  <protectedRanges>
    <protectedRange sqref="J31:O31" name="Диапазон1_1_6_2_1"/>
    <protectedRange sqref="J29:O29 G29" name="Диапазон1_1_6_2_2_1_2"/>
  </protectedRanges>
  <mergeCells count="44">
    <mergeCell ref="A98:P98"/>
    <mergeCell ref="C100:C101"/>
    <mergeCell ref="A102:P102"/>
    <mergeCell ref="C105:C106"/>
    <mergeCell ref="A78:P78"/>
    <mergeCell ref="C80:C81"/>
    <mergeCell ref="A82:P82"/>
    <mergeCell ref="C84:C89"/>
    <mergeCell ref="A90:P90"/>
    <mergeCell ref="C92:C97"/>
    <mergeCell ref="C63:C64"/>
    <mergeCell ref="C66:C68"/>
    <mergeCell ref="P67:P68"/>
    <mergeCell ref="C69:C70"/>
    <mergeCell ref="A71:P71"/>
    <mergeCell ref="C73:C77"/>
    <mergeCell ref="C44:C52"/>
    <mergeCell ref="A54:P54"/>
    <mergeCell ref="C56:C60"/>
    <mergeCell ref="P57:P58"/>
    <mergeCell ref="P59:P60"/>
    <mergeCell ref="A61:P61"/>
    <mergeCell ref="C12:C15"/>
    <mergeCell ref="C16:C17"/>
    <mergeCell ref="C18:C22"/>
    <mergeCell ref="A25:P25"/>
    <mergeCell ref="C27:C41"/>
    <mergeCell ref="A42:P42"/>
    <mergeCell ref="P6:P8"/>
    <mergeCell ref="D7:F7"/>
    <mergeCell ref="G7:I7"/>
    <mergeCell ref="J7:L7"/>
    <mergeCell ref="M7:O7"/>
    <mergeCell ref="A10:P10"/>
    <mergeCell ref="A1:P1"/>
    <mergeCell ref="A2:P2"/>
    <mergeCell ref="A3:P3"/>
    <mergeCell ref="A4:P4"/>
    <mergeCell ref="A6:A8"/>
    <mergeCell ref="B6:B8"/>
    <mergeCell ref="C6:C8"/>
    <mergeCell ref="D6:I6"/>
    <mergeCell ref="J6:L6"/>
    <mergeCell ref="M6:O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LatfullinaDS</dc:creator>
  <cp:keywords/>
  <dc:description/>
  <cp:lastModifiedBy>User</cp:lastModifiedBy>
  <cp:lastPrinted>2022-11-17T07:49:19Z</cp:lastPrinted>
  <dcterms:created xsi:type="dcterms:W3CDTF">2018-10-15T08:43:15Z</dcterms:created>
  <dcterms:modified xsi:type="dcterms:W3CDTF">2023-05-18T05:13:46Z</dcterms:modified>
  <cp:category/>
  <cp:version/>
  <cp:contentType/>
  <cp:contentStatus/>
</cp:coreProperties>
</file>