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firstSheet="1" activeTab="11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/>
</workbook>
</file>

<file path=xl/sharedStrings.xml><?xml version="1.0" encoding="utf-8"?>
<sst xmlns="http://schemas.openxmlformats.org/spreadsheetml/2006/main" count="1465" uniqueCount="426">
  <si>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</si>
  <si>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</si>
  <si>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</si>
  <si>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</si>
  <si>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</si>
  <si>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</si>
  <si>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</si>
  <si>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</si>
  <si>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</si>
  <si>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</si>
  <si>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</si>
  <si>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</si>
  <si>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</si>
  <si>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</si>
  <si>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</si>
  <si>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</si>
  <si>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</si>
  <si>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</si>
  <si>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</si>
  <si>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</si>
  <si>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</si>
  <si>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</si>
  <si>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</si>
  <si>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</si>
  <si>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</si>
  <si>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</si>
  <si>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</si>
  <si>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</si>
  <si>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</si>
  <si>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</si>
  <si>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</si>
  <si>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</si>
  <si>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</si>
  <si>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</si>
  <si>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</si>
  <si>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</si>
  <si>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</si>
  <si>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</si>
  <si>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</si>
  <si>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</si>
  <si>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</si>
  <si>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</si>
  <si>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</si>
  <si>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</si>
  <si>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</si>
  <si>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</si>
  <si>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</si>
  <si>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</si>
  <si>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</si>
  <si>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</si>
  <si>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</si>
  <si>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</si>
  <si>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</si>
  <si>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</si>
  <si>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</si>
  <si>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</si>
  <si>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</si>
  <si>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</si>
  <si>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</si>
  <si>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</si>
  <si>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</si>
  <si>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</si>
  <si>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</si>
  <si>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</si>
  <si>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</si>
  <si>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</si>
  <si>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</si>
  <si>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</si>
  <si>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</si>
  <si>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</si>
  <si>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</si>
  <si>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</si>
  <si>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</si>
  <si>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</si>
  <si>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</si>
  <si>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</si>
  <si>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</si>
  <si>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</si>
  <si>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</si>
  <si>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</si>
  <si>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</si>
  <si>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</si>
  <si>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</si>
  <si>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</si>
  <si>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</si>
  <si>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</si>
  <si>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</si>
  <si>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</si>
  <si>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</si>
  <si>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</si>
  <si>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</si>
  <si>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</si>
  <si>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</si>
  <si>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</si>
  <si>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</si>
  <si>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</si>
  <si>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</si>
  <si>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</si>
  <si>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</si>
  <si>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</si>
  <si>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</si>
  <si>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</si>
  <si>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</si>
  <si>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</si>
  <si>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</si>
  <si>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</si>
  <si>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</si>
  <si>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</si>
  <si>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</si>
  <si>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</si>
  <si>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</si>
  <si>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</si>
  <si>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</si>
  <si>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</si>
  <si>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</si>
  <si>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</si>
  <si>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</si>
  <si>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</si>
  <si>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</si>
  <si>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</si>
  <si>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</si>
  <si>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</si>
  <si>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</si>
  <si>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</si>
  <si>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</si>
  <si>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</si>
  <si>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</si>
  <si>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</si>
  <si>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</si>
  <si>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</si>
  <si>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</si>
  <si>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</si>
  <si>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</si>
  <si>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</si>
  <si>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</si>
  <si>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</si>
  <si>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</si>
  <si>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</si>
  <si>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</si>
  <si>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</si>
  <si>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</si>
  <si>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</si>
  <si>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</si>
  <si>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</si>
  <si>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</si>
  <si>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</si>
  <si>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</si>
  <si>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</si>
  <si>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</si>
  <si>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</si>
  <si>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</si>
  <si>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</si>
  <si>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</si>
  <si>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</si>
  <si>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</si>
  <si>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</si>
  <si>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</si>
  <si>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</si>
  <si>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</si>
  <si>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</si>
  <si>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</si>
  <si>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</si>
  <si>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</si>
  <si>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</si>
  <si>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</si>
  <si>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</si>
  <si>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</si>
  <si>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</si>
  <si>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</si>
  <si>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</si>
  <si>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</si>
  <si>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</si>
  <si>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</si>
  <si>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</si>
  <si>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</si>
  <si>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</si>
  <si>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</si>
  <si>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</si>
  <si>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</si>
  <si>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</si>
  <si>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</si>
  <si>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</si>
  <si>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</si>
  <si>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</si>
  <si>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</si>
  <si>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</si>
  <si>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</si>
  <si>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</si>
  <si>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</si>
  <si>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</si>
  <si>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</si>
  <si>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</si>
  <si>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</si>
  <si>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</si>
  <si>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</si>
  <si>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</si>
  <si>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</si>
  <si>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</si>
  <si>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</si>
  <si>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</si>
  <si>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</si>
  <si>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</si>
  <si>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</si>
  <si>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</si>
  <si>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</si>
  <si>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</si>
  <si>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</si>
  <si>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</si>
  <si>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</si>
  <si>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</si>
  <si>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</si>
  <si>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</si>
  <si>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</si>
  <si>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</si>
  <si>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</si>
  <si>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</si>
  <si>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</si>
  <si>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</si>
  <si>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</si>
  <si>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</si>
  <si>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</si>
  <si>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</si>
  <si>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</si>
  <si>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</si>
  <si>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</si>
  <si>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</si>
  <si>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</si>
  <si>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</si>
  <si>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</si>
  <si>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</si>
  <si>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</si>
  <si>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</si>
  <si>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</si>
  <si>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</si>
  <si>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</si>
  <si>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</si>
  <si>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</si>
  <si>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</si>
  <si>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</si>
  <si>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</si>
  <si>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</si>
  <si>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</si>
  <si>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</si>
  <si>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</si>
  <si>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</si>
  <si>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</si>
  <si>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</si>
  <si>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</si>
  <si>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</si>
  <si>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</si>
  <si>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</si>
  <si>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</si>
  <si>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</si>
  <si>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</si>
  <si>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</si>
  <si>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</si>
  <si>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</si>
  <si>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</si>
  <si>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</si>
  <si>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</si>
  <si>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</si>
  <si>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</si>
  <si>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</si>
  <si>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</si>
  <si>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</si>
  <si>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</si>
  <si>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</si>
  <si>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</si>
  <si>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</si>
  <si>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</si>
  <si>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</si>
  <si>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</si>
  <si>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</si>
  <si>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</si>
  <si>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</si>
  <si>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</si>
  <si>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</si>
  <si>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</si>
  <si>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</si>
  <si>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</si>
  <si>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</si>
  <si>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</si>
  <si>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</si>
  <si>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</si>
  <si>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</si>
  <si>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</si>
  <si>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</si>
  <si>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</si>
  <si>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</si>
  <si>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</si>
  <si>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</si>
  <si>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</si>
  <si>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</si>
  <si>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</si>
  <si>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</si>
  <si>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</si>
  <si>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</si>
  <si>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</si>
  <si>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</si>
  <si>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</si>
  <si>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</si>
  <si>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</si>
  <si>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</si>
  <si>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</si>
  <si>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</si>
  <si>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</si>
  <si>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</si>
  <si>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</si>
  <si>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</si>
  <si>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</si>
  <si>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</si>
  <si>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</si>
  <si>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</si>
  <si>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</si>
  <si>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</si>
  <si>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</si>
  <si>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</si>
  <si>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</si>
  <si>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</si>
  <si>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</si>
  <si>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</si>
  <si>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</si>
  <si>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</si>
  <si>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</si>
  <si>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</si>
  <si>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</si>
  <si>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</si>
  <si>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</si>
  <si>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</si>
  <si>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</si>
  <si>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</si>
  <si>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</si>
  <si>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</si>
  <si>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</si>
  <si>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</si>
  <si>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</si>
  <si>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</si>
  <si>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</si>
  <si>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</si>
  <si>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</si>
  <si>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</si>
  <si>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</si>
  <si>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</si>
  <si>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</si>
  <si>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</si>
  <si>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</si>
  <si>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</si>
  <si>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</si>
  <si>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</si>
  <si>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</si>
  <si>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</si>
  <si>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</si>
  <si>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</si>
  <si>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</si>
  <si>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</si>
  <si>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</si>
  <si>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</si>
  <si>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</si>
  <si>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</si>
  <si>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</si>
  <si>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</si>
  <si>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</si>
  <si>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</si>
  <si>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</si>
  <si>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</si>
  <si>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</si>
  <si>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</si>
  <si>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</si>
  <si>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</si>
  <si>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</si>
  <si>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</si>
  <si>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</si>
  <si>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</si>
  <si>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</si>
  <si>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</si>
  <si>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</si>
  <si>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</si>
  <si>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</si>
  <si>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</si>
  <si>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</si>
  <si>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</si>
  <si>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</si>
  <si>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</si>
  <si>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</si>
  <si>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</si>
  <si>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</si>
  <si>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</si>
  <si>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</si>
  <si>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</si>
  <si>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</si>
  <si>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</si>
  <si>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</si>
  <si>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</si>
  <si>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</si>
  <si>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</si>
  <si>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</si>
  <si>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</si>
  <si>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</si>
  <si>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</si>
  <si>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</si>
  <si>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</si>
  <si>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</si>
  <si>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</si>
  <si>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</si>
  <si>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</si>
  <si>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</si>
  <si>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</si>
  <si>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</si>
  <si>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</si>
  <si>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</si>
  <si>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</si>
  <si>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</si>
  <si>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</si>
  <si>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</si>
  <si>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Объем финансирования
 2018 год</t>
  </si>
  <si>
    <t>За 2018 год (нарастающим итогом)</t>
  </si>
  <si>
    <t>01.2018</t>
  </si>
  <si>
    <t>12.2020</t>
  </si>
  <si>
    <t>03.2018</t>
  </si>
  <si>
    <t>05.2018</t>
  </si>
  <si>
    <t xml:space="preserve">По результатам торгов. </t>
  </si>
  <si>
    <t>Финансовые показатели за отчетный период, тыс. руб. без НДС (III квартал 2018 года/ 2018 год)</t>
  </si>
  <si>
    <t>За отчетный квартал/ III квартал 2018 года</t>
  </si>
  <si>
    <t>Отчет об исполнении основных этапов работ по реализации инвестиционной программы компании ООО "ЙОЭсК" за III квартал 2018 года (представляется ежеквартально)</t>
  </si>
  <si>
    <t>Отчетный период III квартал 2018 г.</t>
  </si>
  <si>
    <t>по состоянию на 30.09.2018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</si>
</sst>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9" t="s">
        <v>402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405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406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43417</v>
      </c>
    </row>
    <row r="11" ht="16.5" thickBot="1"/>
    <row r="12" spans="1:23" ht="126" customHeight="1">
      <c r="A12" s="261" t="s">
        <v>47</v>
      </c>
      <c r="B12" s="263" t="s">
        <v>69</v>
      </c>
      <c r="C12" s="263" t="s">
        <v>370</v>
      </c>
      <c r="D12" s="263" t="s">
        <v>216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 t="s">
        <v>239</v>
      </c>
      <c r="O12" s="263"/>
      <c r="P12" s="264" t="s">
        <v>401</v>
      </c>
      <c r="Q12" s="265"/>
      <c r="R12" s="268" t="s">
        <v>371</v>
      </c>
      <c r="S12" s="263" t="s">
        <v>111</v>
      </c>
      <c r="T12" s="263"/>
      <c r="U12" s="263"/>
      <c r="V12" s="263"/>
      <c r="W12" s="270" t="s">
        <v>49</v>
      </c>
    </row>
    <row r="13" spans="1:23" ht="31.5" customHeight="1">
      <c r="A13" s="262"/>
      <c r="B13" s="256"/>
      <c r="C13" s="256"/>
      <c r="D13" s="256" t="s">
        <v>50</v>
      </c>
      <c r="E13" s="256"/>
      <c r="F13" s="256" t="s">
        <v>51</v>
      </c>
      <c r="G13" s="256"/>
      <c r="H13" s="256" t="s">
        <v>52</v>
      </c>
      <c r="I13" s="256"/>
      <c r="J13" s="256" t="s">
        <v>53</v>
      </c>
      <c r="K13" s="256"/>
      <c r="L13" s="256" t="s">
        <v>54</v>
      </c>
      <c r="M13" s="256"/>
      <c r="N13" s="256"/>
      <c r="O13" s="256"/>
      <c r="P13" s="266"/>
      <c r="Q13" s="267"/>
      <c r="R13" s="269"/>
      <c r="S13" s="256" t="s">
        <v>84</v>
      </c>
      <c r="T13" s="256" t="s">
        <v>106</v>
      </c>
      <c r="U13" s="256" t="s">
        <v>104</v>
      </c>
      <c r="V13" s="256"/>
      <c r="W13" s="271"/>
    </row>
    <row r="14" spans="1:23" ht="81.75" customHeight="1">
      <c r="A14" s="262"/>
      <c r="B14" s="256"/>
      <c r="C14" s="256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9"/>
      <c r="S14" s="256"/>
      <c r="T14" s="256"/>
      <c r="U14" s="18" t="s">
        <v>103</v>
      </c>
      <c r="V14" s="18" t="s">
        <v>105</v>
      </c>
      <c r="W14" s="271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0.9860798300000001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0.8472052700000001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0.835660872881356</v>
      </c>
      <c r="Q15" s="164">
        <f t="shared" si="0"/>
        <v>0.835660872881356</v>
      </c>
      <c r="R15" s="164">
        <f t="shared" si="0"/>
        <v>4.08586238</v>
      </c>
      <c r="S15" s="164">
        <f t="shared" si="0"/>
        <v>4.08586238</v>
      </c>
      <c r="T15" s="164">
        <f t="shared" si="0"/>
        <v>1.915655410353589</v>
      </c>
      <c r="U15" s="164">
        <f t="shared" si="0"/>
        <v>0</v>
      </c>
      <c r="V15" s="164">
        <f t="shared" si="0"/>
        <v>0.86515017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0.9860798300000001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0.8472052700000001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0.835660872881356</v>
      </c>
      <c r="Q24" s="164">
        <f t="shared" si="1"/>
        <v>0.835660872881356</v>
      </c>
      <c r="R24" s="164">
        <f t="shared" si="1"/>
        <v>4.08586238</v>
      </c>
      <c r="S24" s="164">
        <f t="shared" si="1"/>
        <v>4.08586238</v>
      </c>
      <c r="T24" s="164">
        <f t="shared" si="1"/>
        <v>1.915655410353589</v>
      </c>
      <c r="U24" s="164">
        <f t="shared" si="1"/>
        <v>0</v>
      </c>
      <c r="V24" s="164">
        <f t="shared" si="1"/>
        <v>0.86515017</v>
      </c>
      <c r="W24" s="166"/>
    </row>
    <row r="25" spans="1:23" ht="47.25">
      <c r="A25" s="11">
        <v>1</v>
      </c>
      <c r="B25" s="5" t="s">
        <v>409</v>
      </c>
      <c r="C25" s="233">
        <v>9.87826613</v>
      </c>
      <c r="D25" s="233">
        <v>3.22071221</v>
      </c>
      <c r="E25" s="233">
        <f>G25+I25+K25+M25</f>
        <v>0</v>
      </c>
      <c r="F25" s="233">
        <f>0.16933333+0.27739808*2</f>
        <v>0.7241294899999999</v>
      </c>
      <c r="G25" s="241">
        <v>0</v>
      </c>
      <c r="H25" s="233">
        <f>0.27739808*3</f>
        <v>0.83219424</v>
      </c>
      <c r="I25" s="233">
        <v>0</v>
      </c>
      <c r="J25" s="233">
        <f>0.27739808*3</f>
        <v>0.83219424</v>
      </c>
      <c r="K25" s="233">
        <v>0</v>
      </c>
      <c r="L25" s="233">
        <f>0.27739808*3</f>
        <v>0.83219424</v>
      </c>
      <c r="M25" s="233">
        <v>0</v>
      </c>
      <c r="N25" s="233">
        <v>0</v>
      </c>
      <c r="O25" s="233">
        <v>0</v>
      </c>
      <c r="P25" s="233">
        <v>0</v>
      </c>
      <c r="Q25" s="233">
        <f>P25</f>
        <v>0</v>
      </c>
      <c r="R25" s="233">
        <f>D25-G25</f>
        <v>3.22071221</v>
      </c>
      <c r="S25" s="233">
        <f>R25</f>
        <v>3.22071221</v>
      </c>
      <c r="T25" s="242">
        <f>S25/D25</f>
        <v>1</v>
      </c>
      <c r="U25" s="233"/>
      <c r="V25" s="233"/>
      <c r="W25" s="234" t="s">
        <v>412</v>
      </c>
    </row>
    <row r="26" spans="1:23" ht="31.5">
      <c r="A26" s="11">
        <v>2</v>
      </c>
      <c r="B26" s="5" t="s">
        <v>410</v>
      </c>
      <c r="C26" s="233">
        <v>0.7687820000000001</v>
      </c>
      <c r="D26" s="233">
        <v>0.341426</v>
      </c>
      <c r="E26" s="233">
        <f>G26+I26+K26+M26</f>
        <v>0.19025652</v>
      </c>
      <c r="F26" s="233">
        <f>(0.128498+0.017744*3)</f>
        <v>0.18173</v>
      </c>
      <c r="G26" s="241">
        <v>0.13887456</v>
      </c>
      <c r="H26" s="233">
        <f>0.01744*3</f>
        <v>0.052320000000000005</v>
      </c>
      <c r="I26" s="233">
        <f>0.01712732*3</f>
        <v>0.051381960000000004</v>
      </c>
      <c r="J26" s="233">
        <f>0.01744*3</f>
        <v>0.052320000000000005</v>
      </c>
      <c r="K26" s="233">
        <v>0</v>
      </c>
      <c r="L26" s="233">
        <f>0.01744*3</f>
        <v>0.052320000000000005</v>
      </c>
      <c r="M26" s="233">
        <v>0</v>
      </c>
      <c r="N26" s="233">
        <v>0</v>
      </c>
      <c r="O26" s="233">
        <v>0</v>
      </c>
      <c r="P26" s="233">
        <f>E26/1.18</f>
        <v>0.16123433898305087</v>
      </c>
      <c r="Q26" s="233">
        <f>P26</f>
        <v>0.16123433898305087</v>
      </c>
      <c r="R26" s="233">
        <f>D26-E26</f>
        <v>0.15116948</v>
      </c>
      <c r="S26" s="233">
        <f>R26</f>
        <v>0.15116948</v>
      </c>
      <c r="T26" s="242">
        <f>S26/D26</f>
        <v>0.4427591337507981</v>
      </c>
      <c r="U26" s="233"/>
      <c r="V26" s="233">
        <f>S26</f>
        <v>0.15116948</v>
      </c>
      <c r="W26" s="234" t="s">
        <v>413</v>
      </c>
    </row>
    <row r="27" spans="1:23" ht="32.25" thickBot="1">
      <c r="A27" s="11">
        <v>3</v>
      </c>
      <c r="B27" s="5" t="s">
        <v>411</v>
      </c>
      <c r="C27" s="167">
        <v>3.3261120000000006</v>
      </c>
      <c r="D27" s="167">
        <v>1.5098040000000001</v>
      </c>
      <c r="E27" s="167">
        <f>G27+I27+K27+M27</f>
        <v>0.7958233100000001</v>
      </c>
      <c r="F27" s="167">
        <f>(0.564+0.075617*3+0.0564)</f>
        <v>0.847251</v>
      </c>
      <c r="G27" s="187">
        <v>0</v>
      </c>
      <c r="H27" s="167">
        <f>0.075617*3</f>
        <v>0.22685100000000002</v>
      </c>
      <c r="I27" s="167">
        <f>0.682+0.11382331</f>
        <v>0.7958233100000001</v>
      </c>
      <c r="J27" s="167">
        <f>0.075617*3</f>
        <v>0.22685100000000002</v>
      </c>
      <c r="K27" s="167">
        <v>0</v>
      </c>
      <c r="L27" s="167">
        <f>0.075617*3</f>
        <v>0.22685100000000002</v>
      </c>
      <c r="M27" s="167">
        <v>0</v>
      </c>
      <c r="N27" s="167">
        <v>0</v>
      </c>
      <c r="O27" s="167">
        <v>0</v>
      </c>
      <c r="P27" s="167">
        <f>E27/1.18</f>
        <v>0.6744265338983052</v>
      </c>
      <c r="Q27" s="167">
        <f>P27</f>
        <v>0.6744265338983052</v>
      </c>
      <c r="R27" s="167">
        <f>D27-E27</f>
        <v>0.7139806900000001</v>
      </c>
      <c r="S27" s="167">
        <f>R27</f>
        <v>0.7139806900000001</v>
      </c>
      <c r="T27" s="206">
        <f>S27/D27</f>
        <v>0.4728962766027908</v>
      </c>
      <c r="U27" s="167"/>
      <c r="V27" s="167">
        <f>S27</f>
        <v>0.7139806900000001</v>
      </c>
      <c r="W27" s="223" t="s">
        <v>413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57" t="s">
        <v>218</v>
      </c>
      <c r="C30" s="257"/>
      <c r="D30" s="257"/>
      <c r="E30" s="257"/>
      <c r="F30" s="257"/>
      <c r="G30" s="26"/>
      <c r="H30" s="25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58"/>
      <c r="C33" s="258"/>
      <c r="D33" s="258"/>
      <c r="E33" s="258"/>
      <c r="F33" s="258"/>
      <c r="G33" s="258"/>
      <c r="H33" s="25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58">
      <selection activeCell="C10" sqref="C10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4" t="s">
        <v>395</v>
      </c>
      <c r="B5" s="324"/>
      <c r="C5" s="324"/>
    </row>
    <row r="6" spans="1:3" ht="15.75">
      <c r="A6" s="1"/>
      <c r="B6" s="10"/>
      <c r="C6" s="3"/>
    </row>
    <row r="7" spans="1:3" ht="15.75">
      <c r="A7" s="1"/>
      <c r="B7" s="10"/>
      <c r="C7" s="230" t="s">
        <v>392</v>
      </c>
    </row>
    <row r="8" spans="1:3" ht="15.75">
      <c r="A8" s="1"/>
      <c r="B8" s="10"/>
      <c r="C8" s="230" t="s">
        <v>405</v>
      </c>
    </row>
    <row r="9" spans="1:3" ht="15.75">
      <c r="A9" s="1"/>
      <c r="B9" s="10"/>
      <c r="C9" s="231" t="s">
        <v>406</v>
      </c>
    </row>
    <row r="10" spans="1:3" ht="15.75">
      <c r="A10" s="1"/>
      <c r="B10" s="10"/>
      <c r="C10" s="229">
        <v>43417</v>
      </c>
    </row>
    <row r="12" ht="12" thickBot="1"/>
    <row r="13" spans="1:3" s="126" customFormat="1" ht="10.5">
      <c r="A13" s="367" t="s">
        <v>32</v>
      </c>
      <c r="B13" s="347" t="s">
        <v>122</v>
      </c>
      <c r="C13" s="354" t="s">
        <v>123</v>
      </c>
    </row>
    <row r="14" spans="1:3" s="126" customFormat="1" ht="11.25" thickBot="1">
      <c r="A14" s="368"/>
      <c r="B14" s="369"/>
      <c r="C14" s="370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4"/>
    </row>
    <row r="16" spans="1:3" ht="11.25" customHeight="1">
      <c r="A16" s="129">
        <v>1</v>
      </c>
      <c r="B16" s="135" t="s">
        <v>169</v>
      </c>
      <c r="C16" s="195" t="s">
        <v>380</v>
      </c>
    </row>
    <row r="17" spans="1:3" ht="11.25" customHeight="1">
      <c r="A17" s="129" t="s">
        <v>34</v>
      </c>
      <c r="B17" s="135" t="s">
        <v>170</v>
      </c>
      <c r="C17" s="196" t="s">
        <v>380</v>
      </c>
    </row>
    <row r="18" spans="1:3" ht="11.25" customHeight="1">
      <c r="A18" s="129" t="s">
        <v>35</v>
      </c>
      <c r="B18" s="135" t="s">
        <v>171</v>
      </c>
      <c r="C18" s="196" t="s">
        <v>380</v>
      </c>
    </row>
    <row r="19" spans="1:3" ht="11.25" customHeight="1">
      <c r="A19" s="129" t="s">
        <v>46</v>
      </c>
      <c r="B19" s="135" t="s">
        <v>172</v>
      </c>
      <c r="C19" s="196" t="s">
        <v>380</v>
      </c>
    </row>
    <row r="20" spans="1:3" ht="11.25" customHeight="1">
      <c r="A20" s="129" t="s">
        <v>63</v>
      </c>
      <c r="B20" s="135" t="s">
        <v>173</v>
      </c>
      <c r="C20" s="196" t="s">
        <v>380</v>
      </c>
    </row>
    <row r="21" spans="1:3" ht="11.25" customHeight="1">
      <c r="A21" s="129" t="s">
        <v>174</v>
      </c>
      <c r="B21" s="135" t="s">
        <v>175</v>
      </c>
      <c r="C21" s="196" t="s">
        <v>380</v>
      </c>
    </row>
    <row r="22" spans="1:3" ht="11.25" customHeight="1">
      <c r="A22" s="129" t="s">
        <v>176</v>
      </c>
      <c r="B22" s="135" t="s">
        <v>177</v>
      </c>
      <c r="C22" s="196" t="s">
        <v>380</v>
      </c>
    </row>
    <row r="23" spans="1:3" ht="11.25" customHeight="1">
      <c r="A23" s="129">
        <v>2</v>
      </c>
      <c r="B23" s="135" t="s">
        <v>137</v>
      </c>
      <c r="C23" s="196" t="s">
        <v>380</v>
      </c>
    </row>
    <row r="24" spans="1:3" ht="11.25" customHeight="1">
      <c r="A24" s="129" t="s">
        <v>37</v>
      </c>
      <c r="B24" s="135" t="s">
        <v>178</v>
      </c>
      <c r="C24" s="196" t="s">
        <v>379</v>
      </c>
    </row>
    <row r="25" spans="1:3" ht="11.25" customHeight="1">
      <c r="A25" s="129" t="s">
        <v>38</v>
      </c>
      <c r="B25" s="135" t="s">
        <v>179</v>
      </c>
      <c r="C25" s="196" t="s">
        <v>380</v>
      </c>
    </row>
    <row r="26" spans="1:3" ht="11.25" customHeight="1">
      <c r="A26" s="129" t="s">
        <v>39</v>
      </c>
      <c r="B26" s="135" t="s">
        <v>180</v>
      </c>
      <c r="C26" s="196" t="s">
        <v>380</v>
      </c>
    </row>
    <row r="27" spans="1:3" ht="11.25" customHeight="1">
      <c r="A27" s="129">
        <v>3</v>
      </c>
      <c r="B27" s="135" t="s">
        <v>181</v>
      </c>
      <c r="C27" s="196" t="s">
        <v>380</v>
      </c>
    </row>
    <row r="28" spans="1:3" ht="11.25" customHeight="1">
      <c r="A28" s="129" t="s">
        <v>138</v>
      </c>
      <c r="B28" s="136" t="s">
        <v>381</v>
      </c>
      <c r="C28" s="196" t="s">
        <v>380</v>
      </c>
    </row>
    <row r="29" spans="1:3" ht="11.25" customHeight="1">
      <c r="A29" s="129" t="s">
        <v>140</v>
      </c>
      <c r="B29" s="135" t="s">
        <v>184</v>
      </c>
      <c r="C29" s="196" t="s">
        <v>379</v>
      </c>
    </row>
    <row r="30" spans="1:3" ht="11.25" customHeight="1">
      <c r="A30" s="129" t="s">
        <v>142</v>
      </c>
      <c r="B30" s="135" t="s">
        <v>185</v>
      </c>
      <c r="C30" s="196" t="s">
        <v>380</v>
      </c>
    </row>
    <row r="31" spans="1:3" ht="11.25" customHeight="1">
      <c r="A31" s="129" t="s">
        <v>186</v>
      </c>
      <c r="B31" s="135" t="s">
        <v>187</v>
      </c>
      <c r="C31" s="196" t="s">
        <v>380</v>
      </c>
    </row>
    <row r="32" spans="1:3" ht="11.25" customHeight="1">
      <c r="A32" s="129" t="s">
        <v>188</v>
      </c>
      <c r="B32" s="135" t="s">
        <v>189</v>
      </c>
      <c r="C32" s="196" t="s">
        <v>380</v>
      </c>
    </row>
    <row r="33" spans="1:3" ht="11.25" customHeight="1">
      <c r="A33" s="129">
        <v>4</v>
      </c>
      <c r="B33" s="135" t="s">
        <v>163</v>
      </c>
      <c r="C33" s="196" t="s">
        <v>380</v>
      </c>
    </row>
    <row r="34" spans="1:3" ht="11.25" customHeight="1">
      <c r="A34" s="129" t="s">
        <v>41</v>
      </c>
      <c r="B34" s="135" t="s">
        <v>190</v>
      </c>
      <c r="C34" s="196" t="s">
        <v>380</v>
      </c>
    </row>
    <row r="35" spans="1:3" ht="11.25" customHeight="1">
      <c r="A35" s="129" t="s">
        <v>42</v>
      </c>
      <c r="B35" s="135" t="s">
        <v>191</v>
      </c>
      <c r="C35" s="196" t="s">
        <v>380</v>
      </c>
    </row>
    <row r="36" spans="1:3" ht="11.25" customHeight="1">
      <c r="A36" s="129" t="s">
        <v>43</v>
      </c>
      <c r="B36" s="135" t="s">
        <v>192</v>
      </c>
      <c r="C36" s="196" t="s">
        <v>380</v>
      </c>
    </row>
    <row r="37" spans="1:3" ht="12" customHeight="1" thickBot="1">
      <c r="A37" s="131" t="s">
        <v>86</v>
      </c>
      <c r="B37" s="137" t="s">
        <v>193</v>
      </c>
      <c r="C37" s="197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4"/>
    </row>
    <row r="39" spans="1:3" ht="11.25" customHeight="1">
      <c r="A39" s="129">
        <v>1</v>
      </c>
      <c r="B39" s="135" t="s">
        <v>169</v>
      </c>
      <c r="C39" s="195"/>
    </row>
    <row r="40" spans="1:3" ht="11.25" customHeight="1">
      <c r="A40" s="129" t="s">
        <v>34</v>
      </c>
      <c r="B40" s="135" t="s">
        <v>170</v>
      </c>
      <c r="C40" s="196" t="s">
        <v>380</v>
      </c>
    </row>
    <row r="41" spans="1:3" ht="11.25" customHeight="1">
      <c r="A41" s="129" t="s">
        <v>35</v>
      </c>
      <c r="B41" s="135" t="s">
        <v>171</v>
      </c>
      <c r="C41" s="196" t="s">
        <v>380</v>
      </c>
    </row>
    <row r="42" spans="1:3" ht="11.25" customHeight="1">
      <c r="A42" s="129" t="s">
        <v>46</v>
      </c>
      <c r="B42" s="135" t="s">
        <v>172</v>
      </c>
      <c r="C42" s="196" t="s">
        <v>380</v>
      </c>
    </row>
    <row r="43" spans="1:3" ht="11.25" customHeight="1">
      <c r="A43" s="129" t="s">
        <v>63</v>
      </c>
      <c r="B43" s="135" t="s">
        <v>173</v>
      </c>
      <c r="C43" s="196" t="s">
        <v>380</v>
      </c>
    </row>
    <row r="44" spans="1:3" ht="11.25" customHeight="1">
      <c r="A44" s="129" t="s">
        <v>174</v>
      </c>
      <c r="B44" s="135" t="s">
        <v>175</v>
      </c>
      <c r="C44" s="196" t="s">
        <v>380</v>
      </c>
    </row>
    <row r="45" spans="1:3" ht="11.25" customHeight="1">
      <c r="A45" s="129" t="s">
        <v>176</v>
      </c>
      <c r="B45" s="135" t="s">
        <v>177</v>
      </c>
      <c r="C45" s="196" t="s">
        <v>380</v>
      </c>
    </row>
    <row r="46" spans="1:3" ht="11.25" customHeight="1">
      <c r="A46" s="129">
        <v>2</v>
      </c>
      <c r="B46" s="135" t="s">
        <v>137</v>
      </c>
      <c r="C46" s="196" t="s">
        <v>380</v>
      </c>
    </row>
    <row r="47" spans="1:3" ht="11.25" customHeight="1">
      <c r="A47" s="129" t="s">
        <v>37</v>
      </c>
      <c r="B47" s="135" t="s">
        <v>178</v>
      </c>
      <c r="C47" s="196" t="s">
        <v>380</v>
      </c>
    </row>
    <row r="48" spans="1:3" ht="11.25" customHeight="1">
      <c r="A48" s="129" t="s">
        <v>38</v>
      </c>
      <c r="B48" s="135" t="s">
        <v>179</v>
      </c>
      <c r="C48" s="196" t="s">
        <v>379</v>
      </c>
    </row>
    <row r="49" spans="1:3" ht="11.25" customHeight="1">
      <c r="A49" s="129" t="s">
        <v>39</v>
      </c>
      <c r="B49" s="135" t="s">
        <v>180</v>
      </c>
      <c r="C49" s="196" t="s">
        <v>380</v>
      </c>
    </row>
    <row r="50" spans="1:3" ht="11.25" customHeight="1">
      <c r="A50" s="129">
        <v>3</v>
      </c>
      <c r="B50" s="135" t="s">
        <v>181</v>
      </c>
      <c r="C50" s="196" t="s">
        <v>380</v>
      </c>
    </row>
    <row r="51" spans="1:3" ht="11.25" customHeight="1">
      <c r="A51" s="129" t="s">
        <v>138</v>
      </c>
      <c r="B51" s="136" t="s">
        <v>381</v>
      </c>
      <c r="C51" s="196" t="s">
        <v>380</v>
      </c>
    </row>
    <row r="52" spans="1:3" ht="11.25" customHeight="1">
      <c r="A52" s="129" t="s">
        <v>140</v>
      </c>
      <c r="B52" s="135" t="s">
        <v>184</v>
      </c>
      <c r="C52" s="196" t="s">
        <v>380</v>
      </c>
    </row>
    <row r="53" spans="1:3" ht="11.25" customHeight="1">
      <c r="A53" s="129" t="s">
        <v>142</v>
      </c>
      <c r="B53" s="135" t="s">
        <v>185</v>
      </c>
      <c r="C53" s="196" t="s">
        <v>379</v>
      </c>
    </row>
    <row r="54" spans="1:3" ht="11.25" customHeight="1">
      <c r="A54" s="129" t="s">
        <v>186</v>
      </c>
      <c r="B54" s="135" t="s">
        <v>187</v>
      </c>
      <c r="C54" s="196" t="s">
        <v>380</v>
      </c>
    </row>
    <row r="55" spans="1:3" ht="11.25" customHeight="1">
      <c r="A55" s="129" t="s">
        <v>188</v>
      </c>
      <c r="B55" s="135" t="s">
        <v>189</v>
      </c>
      <c r="C55" s="196" t="s">
        <v>380</v>
      </c>
    </row>
    <row r="56" spans="1:3" ht="11.25" customHeight="1">
      <c r="A56" s="129">
        <v>4</v>
      </c>
      <c r="B56" s="135" t="s">
        <v>163</v>
      </c>
      <c r="C56" s="196" t="s">
        <v>380</v>
      </c>
    </row>
    <row r="57" spans="1:3" ht="11.25" customHeight="1">
      <c r="A57" s="129" t="s">
        <v>41</v>
      </c>
      <c r="B57" s="135" t="s">
        <v>190</v>
      </c>
      <c r="C57" s="196" t="s">
        <v>380</v>
      </c>
    </row>
    <row r="58" spans="1:3" ht="11.25" customHeight="1">
      <c r="A58" s="129" t="s">
        <v>42</v>
      </c>
      <c r="B58" s="135" t="s">
        <v>191</v>
      </c>
      <c r="C58" s="196" t="s">
        <v>380</v>
      </c>
    </row>
    <row r="59" spans="1:3" ht="11.25" customHeight="1">
      <c r="A59" s="129" t="s">
        <v>43</v>
      </c>
      <c r="B59" s="135" t="s">
        <v>192</v>
      </c>
      <c r="C59" s="196" t="s">
        <v>380</v>
      </c>
    </row>
    <row r="60" spans="1:3" ht="12" customHeight="1" thickBot="1">
      <c r="A60" s="131" t="s">
        <v>86</v>
      </c>
      <c r="B60" s="137" t="s">
        <v>193</v>
      </c>
      <c r="C60" s="197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4"/>
    </row>
    <row r="62" spans="1:3" ht="11.25" customHeight="1">
      <c r="A62" s="129">
        <v>1</v>
      </c>
      <c r="B62" s="135" t="s">
        <v>169</v>
      </c>
      <c r="C62" s="195" t="s">
        <v>380</v>
      </c>
    </row>
    <row r="63" spans="1:3" ht="11.25" customHeight="1">
      <c r="A63" s="129" t="s">
        <v>34</v>
      </c>
      <c r="B63" s="135" t="s">
        <v>170</v>
      </c>
      <c r="C63" s="196" t="s">
        <v>380</v>
      </c>
    </row>
    <row r="64" spans="1:3" ht="11.25" customHeight="1">
      <c r="A64" s="129" t="s">
        <v>35</v>
      </c>
      <c r="B64" s="135" t="s">
        <v>171</v>
      </c>
      <c r="C64" s="196" t="s">
        <v>380</v>
      </c>
    </row>
    <row r="65" spans="1:3" ht="11.25" customHeight="1">
      <c r="A65" s="129" t="s">
        <v>46</v>
      </c>
      <c r="B65" s="135" t="s">
        <v>172</v>
      </c>
      <c r="C65" s="196" t="s">
        <v>380</v>
      </c>
    </row>
    <row r="66" spans="1:3" ht="11.25" customHeight="1">
      <c r="A66" s="129" t="s">
        <v>63</v>
      </c>
      <c r="B66" s="135" t="s">
        <v>173</v>
      </c>
      <c r="C66" s="196" t="s">
        <v>380</v>
      </c>
    </row>
    <row r="67" spans="1:3" ht="11.25" customHeight="1">
      <c r="A67" s="129" t="s">
        <v>174</v>
      </c>
      <c r="B67" s="135" t="s">
        <v>175</v>
      </c>
      <c r="C67" s="196" t="s">
        <v>380</v>
      </c>
    </row>
    <row r="68" spans="1:3" ht="11.25" customHeight="1">
      <c r="A68" s="129" t="s">
        <v>176</v>
      </c>
      <c r="B68" s="135" t="s">
        <v>177</v>
      </c>
      <c r="C68" s="196" t="s">
        <v>380</v>
      </c>
    </row>
    <row r="69" spans="1:3" ht="11.25" customHeight="1">
      <c r="A69" s="129">
        <v>2</v>
      </c>
      <c r="B69" s="135" t="s">
        <v>137</v>
      </c>
      <c r="C69" s="196" t="s">
        <v>380</v>
      </c>
    </row>
    <row r="70" spans="1:3" ht="11.25" customHeight="1">
      <c r="A70" s="129" t="s">
        <v>37</v>
      </c>
      <c r="B70" s="135" t="s">
        <v>178</v>
      </c>
      <c r="C70" s="196" t="s">
        <v>379</v>
      </c>
    </row>
    <row r="71" spans="1:3" ht="11.25" customHeight="1">
      <c r="A71" s="129" t="s">
        <v>38</v>
      </c>
      <c r="B71" s="135" t="s">
        <v>179</v>
      </c>
      <c r="C71" s="196" t="s">
        <v>380</v>
      </c>
    </row>
    <row r="72" spans="1:3" ht="11.25" customHeight="1">
      <c r="A72" s="129" t="s">
        <v>39</v>
      </c>
      <c r="B72" s="135" t="s">
        <v>180</v>
      </c>
      <c r="C72" s="196" t="s">
        <v>380</v>
      </c>
    </row>
    <row r="73" spans="1:3" ht="11.25" customHeight="1">
      <c r="A73" s="129">
        <v>3</v>
      </c>
      <c r="B73" s="135" t="s">
        <v>181</v>
      </c>
      <c r="C73" s="196" t="s">
        <v>380</v>
      </c>
    </row>
    <row r="74" spans="1:3" ht="11.25" customHeight="1">
      <c r="A74" s="129" t="s">
        <v>138</v>
      </c>
      <c r="B74" s="136" t="s">
        <v>381</v>
      </c>
      <c r="C74" s="196" t="s">
        <v>380</v>
      </c>
    </row>
    <row r="75" spans="1:3" ht="11.25" customHeight="1">
      <c r="A75" s="129" t="s">
        <v>140</v>
      </c>
      <c r="B75" s="135" t="s">
        <v>184</v>
      </c>
      <c r="C75" s="196" t="s">
        <v>379</v>
      </c>
    </row>
    <row r="76" spans="1:3" ht="11.25" customHeight="1">
      <c r="A76" s="129" t="s">
        <v>142</v>
      </c>
      <c r="B76" s="135" t="s">
        <v>185</v>
      </c>
      <c r="C76" s="196" t="s">
        <v>380</v>
      </c>
    </row>
    <row r="77" spans="1:3" ht="11.25" customHeight="1">
      <c r="A77" s="129" t="s">
        <v>186</v>
      </c>
      <c r="B77" s="135" t="s">
        <v>187</v>
      </c>
      <c r="C77" s="196" t="s">
        <v>380</v>
      </c>
    </row>
    <row r="78" spans="1:3" ht="11.25" customHeight="1">
      <c r="A78" s="129" t="s">
        <v>188</v>
      </c>
      <c r="B78" s="135" t="s">
        <v>189</v>
      </c>
      <c r="C78" s="196" t="s">
        <v>380</v>
      </c>
    </row>
    <row r="79" spans="1:3" ht="11.25" customHeight="1">
      <c r="A79" s="129">
        <v>4</v>
      </c>
      <c r="B79" s="135" t="s">
        <v>163</v>
      </c>
      <c r="C79" s="196" t="s">
        <v>380</v>
      </c>
    </row>
    <row r="80" spans="1:3" ht="11.25" customHeight="1">
      <c r="A80" s="129" t="s">
        <v>41</v>
      </c>
      <c r="B80" s="135" t="s">
        <v>190</v>
      </c>
      <c r="C80" s="196" t="s">
        <v>380</v>
      </c>
    </row>
    <row r="81" spans="1:3" ht="11.25" customHeight="1">
      <c r="A81" s="129" t="s">
        <v>42</v>
      </c>
      <c r="B81" s="135" t="s">
        <v>191</v>
      </c>
      <c r="C81" s="196" t="s">
        <v>380</v>
      </c>
    </row>
    <row r="82" spans="1:3" ht="11.25" customHeight="1">
      <c r="A82" s="129" t="s">
        <v>43</v>
      </c>
      <c r="B82" s="135" t="s">
        <v>192</v>
      </c>
      <c r="C82" s="196" t="s">
        <v>380</v>
      </c>
    </row>
    <row r="83" spans="1:3" ht="12" customHeight="1" thickBot="1">
      <c r="A83" s="131" t="s">
        <v>86</v>
      </c>
      <c r="B83" s="137" t="s">
        <v>193</v>
      </c>
      <c r="C83" s="197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zoomScalePageLayoutView="0" workbookViewId="0" topLeftCell="A1">
      <selection activeCell="D45" sqref="D45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4" t="s">
        <v>407</v>
      </c>
      <c r="B5" s="375"/>
      <c r="C5" s="37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6" t="s">
        <v>421</v>
      </c>
      <c r="B7" s="376"/>
      <c r="C7" s="376"/>
    </row>
    <row r="8" spans="1:3" ht="15.75">
      <c r="A8" s="117"/>
      <c r="B8" s="117"/>
      <c r="C8" s="117"/>
    </row>
    <row r="9" ht="15.75">
      <c r="C9" s="191" t="s">
        <v>392</v>
      </c>
    </row>
    <row r="10" ht="15.75">
      <c r="C10" s="191" t="s">
        <v>405</v>
      </c>
    </row>
    <row r="11" ht="15.75">
      <c r="C11" s="192" t="s">
        <v>406</v>
      </c>
    </row>
    <row r="12" ht="15.75">
      <c r="C12" s="229">
        <v>43417</v>
      </c>
    </row>
    <row r="13" ht="16.5" thickBot="1">
      <c r="B13" s="113"/>
    </row>
    <row r="14" spans="1:3" ht="15.75">
      <c r="A14" s="207" t="s">
        <v>335</v>
      </c>
      <c r="B14" s="208"/>
      <c r="C14" s="209"/>
    </row>
    <row r="15" spans="1:3" ht="31.5">
      <c r="A15" s="210" t="s">
        <v>336</v>
      </c>
      <c r="B15" s="114" t="s">
        <v>422</v>
      </c>
      <c r="C15" s="211" t="s">
        <v>415</v>
      </c>
    </row>
    <row r="16" spans="1:3" ht="16.5" thickBot="1">
      <c r="A16" s="215">
        <v>1</v>
      </c>
      <c r="B16" s="216">
        <v>2</v>
      </c>
      <c r="C16" s="245">
        <v>3</v>
      </c>
    </row>
    <row r="17" spans="1:3" ht="15.75">
      <c r="A17" s="235" t="s">
        <v>337</v>
      </c>
      <c r="B17" s="236">
        <f>13884</f>
        <v>13884</v>
      </c>
      <c r="C17" s="237">
        <f>44879.2</f>
        <v>44879.2</v>
      </c>
    </row>
    <row r="18" spans="1:3" ht="15.75">
      <c r="A18" s="238" t="s">
        <v>338</v>
      </c>
      <c r="B18" s="236"/>
      <c r="C18" s="237"/>
    </row>
    <row r="19" spans="1:3" ht="15.75">
      <c r="A19" s="238" t="s">
        <v>339</v>
      </c>
      <c r="B19" s="224"/>
      <c r="C19" s="237"/>
    </row>
    <row r="20" spans="1:3" ht="15.75">
      <c r="A20" s="239" t="s">
        <v>340</v>
      </c>
      <c r="B20" s="224"/>
      <c r="C20" s="237"/>
    </row>
    <row r="21" spans="1:3" ht="15.75">
      <c r="A21" s="239" t="s">
        <v>341</v>
      </c>
      <c r="B21" s="224"/>
      <c r="C21" s="237"/>
    </row>
    <row r="22" spans="1:3" ht="15.75">
      <c r="A22" s="238" t="s">
        <v>90</v>
      </c>
      <c r="B22" s="224"/>
      <c r="C22" s="237"/>
    </row>
    <row r="23" spans="1:3" ht="15.75">
      <c r="A23" s="238" t="s">
        <v>342</v>
      </c>
      <c r="B23" s="224">
        <f>B24</f>
        <v>2241.271186440678</v>
      </c>
      <c r="C23" s="237">
        <f>C24</f>
        <v>2241.0169491525426</v>
      </c>
    </row>
    <row r="24" spans="1:3" ht="15.75">
      <c r="A24" s="238" t="s">
        <v>343</v>
      </c>
      <c r="B24" s="224">
        <f>2644.7/1.18</f>
        <v>2241.271186440678</v>
      </c>
      <c r="C24" s="237">
        <f>2644.4/1.18</f>
        <v>2241.0169491525426</v>
      </c>
    </row>
    <row r="25" spans="1:3" ht="15.75">
      <c r="A25" s="238" t="s">
        <v>344</v>
      </c>
      <c r="B25" s="224"/>
      <c r="C25" s="237">
        <v>0</v>
      </c>
    </row>
    <row r="26" spans="1:3" ht="15.75">
      <c r="A26" s="238" t="s">
        <v>345</v>
      </c>
      <c r="B26" s="224"/>
      <c r="C26" s="237">
        <v>0</v>
      </c>
    </row>
    <row r="27" spans="1:3" ht="15.75">
      <c r="A27" s="238" t="s">
        <v>346</v>
      </c>
      <c r="B27" s="224">
        <f>B31</f>
        <v>2885.3389830508477</v>
      </c>
      <c r="C27" s="237">
        <f>B27</f>
        <v>2885.3389830508477</v>
      </c>
    </row>
    <row r="28" spans="1:3" ht="15.75">
      <c r="A28" s="239" t="s">
        <v>347</v>
      </c>
      <c r="B28" s="224"/>
      <c r="C28" s="237">
        <v>0</v>
      </c>
    </row>
    <row r="29" spans="1:3" ht="15.75">
      <c r="A29" s="239" t="s">
        <v>348</v>
      </c>
      <c r="B29" s="224"/>
      <c r="C29" s="237">
        <v>0</v>
      </c>
    </row>
    <row r="30" spans="1:3" ht="15.75">
      <c r="A30" s="239" t="s">
        <v>349</v>
      </c>
      <c r="B30" s="224"/>
      <c r="C30" s="237">
        <v>0</v>
      </c>
    </row>
    <row r="31" spans="1:3" ht="15.75">
      <c r="A31" s="239" t="s">
        <v>350</v>
      </c>
      <c r="B31" s="224">
        <f>(3404.7)/1.18</f>
        <v>2885.3389830508477</v>
      </c>
      <c r="C31" s="237">
        <f>B31</f>
        <v>2885.3389830508477</v>
      </c>
    </row>
    <row r="32" spans="1:3" ht="15.75">
      <c r="A32" s="238" t="s">
        <v>351</v>
      </c>
      <c r="B32" s="224"/>
      <c r="C32" s="237">
        <v>0</v>
      </c>
    </row>
    <row r="33" spans="1:3" ht="15.75">
      <c r="A33" s="239" t="s">
        <v>352</v>
      </c>
      <c r="B33" s="224"/>
      <c r="C33" s="237">
        <v>0</v>
      </c>
    </row>
    <row r="34" spans="1:3" ht="15.75">
      <c r="A34" s="239" t="s">
        <v>353</v>
      </c>
      <c r="B34" s="224"/>
      <c r="C34" s="237">
        <v>0</v>
      </c>
    </row>
    <row r="35" spans="1:3" ht="15.75">
      <c r="A35" s="240" t="s">
        <v>354</v>
      </c>
      <c r="B35" s="224"/>
      <c r="C35" s="237">
        <v>0</v>
      </c>
    </row>
    <row r="36" spans="1:3" ht="15.75">
      <c r="A36" s="240" t="s">
        <v>355</v>
      </c>
      <c r="B36" s="224"/>
      <c r="C36" s="237">
        <v>0</v>
      </c>
    </row>
    <row r="37" spans="1:3" ht="15.75">
      <c r="A37" s="240" t="s">
        <v>356</v>
      </c>
      <c r="B37" s="224"/>
      <c r="C37" s="237">
        <v>0</v>
      </c>
    </row>
    <row r="38" spans="1:3" ht="15.75">
      <c r="A38" s="238" t="s">
        <v>357</v>
      </c>
      <c r="B38" s="224"/>
      <c r="C38" s="237">
        <v>0</v>
      </c>
    </row>
    <row r="39" spans="1:3" ht="15.75">
      <c r="A39" s="377" t="s">
        <v>358</v>
      </c>
      <c r="B39" s="378"/>
      <c r="C39" s="379"/>
    </row>
    <row r="40" spans="1:3" ht="31.5">
      <c r="A40" s="238" t="s">
        <v>359</v>
      </c>
      <c r="B40" s="225">
        <f>'приложение 8'!I40</f>
        <v>1.078114264915254</v>
      </c>
      <c r="C40" s="225">
        <f>'приложение 8'!E40+'приложение 8'!G40+'приложение 8'!I40</f>
        <v>3.4731783840677966</v>
      </c>
    </row>
    <row r="41" spans="1:3" ht="15.75">
      <c r="A41" s="238" t="s">
        <v>360</v>
      </c>
      <c r="B41" s="225">
        <f>'приложение 8'!J40</f>
        <v>0.33292533050847456</v>
      </c>
      <c r="C41" s="225">
        <f>'приложение 8'!F40+'приложение 8'!H40+'приложение 8'!J40</f>
        <v>1.1685862033898307</v>
      </c>
    </row>
    <row r="42" spans="1:3" ht="15.75">
      <c r="A42" s="238" t="s">
        <v>361</v>
      </c>
      <c r="B42" s="226" t="s">
        <v>391</v>
      </c>
      <c r="C42" s="237" t="str">
        <f>B42</f>
        <v>да</v>
      </c>
    </row>
    <row r="43" spans="1:3" ht="15.75">
      <c r="A43" s="238" t="s">
        <v>362</v>
      </c>
      <c r="B43" s="226" t="s">
        <v>400</v>
      </c>
      <c r="C43" s="237" t="str">
        <f>B43</f>
        <v> - </v>
      </c>
    </row>
    <row r="44" spans="1:3" ht="15.75">
      <c r="A44" s="371" t="s">
        <v>363</v>
      </c>
      <c r="B44" s="372"/>
      <c r="C44" s="373"/>
    </row>
    <row r="45" spans="1:3" ht="15.75">
      <c r="A45" s="212" t="s">
        <v>364</v>
      </c>
      <c r="B45" s="204"/>
      <c r="C45" s="218"/>
    </row>
    <row r="46" spans="1:3" ht="15.75">
      <c r="A46" s="212" t="s">
        <v>365</v>
      </c>
      <c r="B46" s="204"/>
      <c r="C46" s="218"/>
    </row>
    <row r="47" spans="1:3" ht="15.75">
      <c r="A47" s="212" t="s">
        <v>366</v>
      </c>
      <c r="B47" s="204"/>
      <c r="C47" s="218"/>
    </row>
    <row r="48" spans="1:3" ht="16.5" thickBot="1">
      <c r="A48" s="213" t="s">
        <v>367</v>
      </c>
      <c r="B48" s="214"/>
      <c r="C48" s="219"/>
    </row>
    <row r="49" spans="1:2" ht="15.75">
      <c r="A49" s="115"/>
      <c r="B49" s="115"/>
    </row>
    <row r="50" spans="1:3" ht="15.75">
      <c r="A50" s="380" t="s">
        <v>368</v>
      </c>
      <c r="B50" s="380"/>
      <c r="C50" s="380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tabSelected="1" zoomScale="80" zoomScaleNormal="80" zoomScalePageLayoutView="0" workbookViewId="0" topLeftCell="A1">
      <selection activeCell="K10" sqref="K10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1" t="s">
        <v>408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ht="15.75">
      <c r="K7" s="191" t="s">
        <v>392</v>
      </c>
    </row>
    <row r="8" ht="15.75">
      <c r="K8" s="191" t="s">
        <v>405</v>
      </c>
    </row>
    <row r="9" ht="15.75">
      <c r="K9" s="192" t="s">
        <v>406</v>
      </c>
    </row>
    <row r="10" ht="15.75">
      <c r="K10" s="229">
        <v>43417</v>
      </c>
    </row>
    <row r="11" ht="15.75" thickBot="1"/>
    <row r="12" spans="1:11" s="51" customFormat="1" ht="84.75" customHeight="1">
      <c r="A12" s="383" t="s">
        <v>197</v>
      </c>
      <c r="B12" s="386" t="s">
        <v>203</v>
      </c>
      <c r="C12" s="389" t="s">
        <v>195</v>
      </c>
      <c r="D12" s="390"/>
      <c r="E12" s="391"/>
      <c r="F12" s="386" t="s">
        <v>196</v>
      </c>
      <c r="G12" s="386"/>
      <c r="H12" s="394" t="s">
        <v>206</v>
      </c>
      <c r="I12" s="395"/>
      <c r="J12" s="395"/>
      <c r="K12" s="396"/>
    </row>
    <row r="13" spans="1:11" s="51" customFormat="1" ht="39.75" customHeight="1">
      <c r="A13" s="384"/>
      <c r="B13" s="387"/>
      <c r="C13" s="387" t="s">
        <v>200</v>
      </c>
      <c r="D13" s="387" t="s">
        <v>201</v>
      </c>
      <c r="E13" s="399" t="s">
        <v>202</v>
      </c>
      <c r="F13" s="387" t="s">
        <v>204</v>
      </c>
      <c r="G13" s="387" t="s">
        <v>205</v>
      </c>
      <c r="H13" s="387" t="s">
        <v>207</v>
      </c>
      <c r="I13" s="387" t="s">
        <v>198</v>
      </c>
      <c r="J13" s="387" t="s">
        <v>208</v>
      </c>
      <c r="K13" s="397" t="s">
        <v>199</v>
      </c>
    </row>
    <row r="14" spans="1:11" ht="63.75" customHeight="1" thickBot="1">
      <c r="A14" s="385"/>
      <c r="B14" s="388"/>
      <c r="C14" s="388"/>
      <c r="D14" s="388"/>
      <c r="E14" s="400"/>
      <c r="F14" s="388"/>
      <c r="G14" s="388"/>
      <c r="H14" s="388"/>
      <c r="I14" s="388"/>
      <c r="J14" s="388"/>
      <c r="K14" s="398"/>
    </row>
    <row r="15" spans="1:11" ht="78.75">
      <c r="A15" s="161">
        <v>1</v>
      </c>
      <c r="B15" s="246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8" t="s">
        <v>377</v>
      </c>
      <c r="D15" s="188" t="s">
        <v>377</v>
      </c>
      <c r="E15" s="189" t="s">
        <v>377</v>
      </c>
      <c r="F15" s="188">
        <v>2018</v>
      </c>
      <c r="G15" s="188">
        <v>2018</v>
      </c>
      <c r="H15" s="201" t="s">
        <v>380</v>
      </c>
      <c r="I15" s="201" t="s">
        <v>380</v>
      </c>
      <c r="J15" s="201" t="s">
        <v>380</v>
      </c>
      <c r="K15" s="202" t="s">
        <v>380</v>
      </c>
    </row>
    <row r="16" spans="1:11" ht="45">
      <c r="A16" s="162">
        <v>2</v>
      </c>
      <c r="B16" s="247" t="str">
        <f>'приложение 7.1'!B26</f>
        <v>Приобретение УАЗ-3741 для оперативно-выездной бригады (лизинг)                                               H_I0002</v>
      </c>
      <c r="C16" s="189" t="s">
        <v>377</v>
      </c>
      <c r="D16" s="189" t="s">
        <v>377</v>
      </c>
      <c r="E16" s="189" t="s">
        <v>377</v>
      </c>
      <c r="F16" s="189">
        <v>2018</v>
      </c>
      <c r="G16" s="189">
        <v>2018</v>
      </c>
      <c r="H16" s="200" t="s">
        <v>380</v>
      </c>
      <c r="I16" s="200" t="s">
        <v>380</v>
      </c>
      <c r="J16" s="200" t="s">
        <v>380</v>
      </c>
      <c r="K16" s="203" t="s">
        <v>380</v>
      </c>
    </row>
    <row r="17" spans="1:11" ht="45">
      <c r="A17" s="162">
        <v>3</v>
      </c>
      <c r="B17" s="247" t="str">
        <f>'приложение 7.1'!B27</f>
        <v>Приобретение дизельгенератора на базе ГАЗ3308 (лизинг)                                                          H_I0003</v>
      </c>
      <c r="C17" s="189" t="s">
        <v>377</v>
      </c>
      <c r="D17" s="189" t="s">
        <v>377</v>
      </c>
      <c r="E17" s="189" t="s">
        <v>377</v>
      </c>
      <c r="F17" s="189">
        <v>2018</v>
      </c>
      <c r="G17" s="189">
        <v>2018</v>
      </c>
      <c r="H17" s="200" t="s">
        <v>380</v>
      </c>
      <c r="I17" s="200" t="s">
        <v>380</v>
      </c>
      <c r="J17" s="200" t="s">
        <v>380</v>
      </c>
      <c r="K17" s="203" t="s">
        <v>380</v>
      </c>
    </row>
    <row r="19" spans="3:5" ht="15">
      <c r="C19" s="392"/>
      <c r="D19" s="393"/>
      <c r="E19" s="393"/>
    </row>
  </sheetData>
  <sheetProtection/>
  <mergeCells count="16">
    <mergeCell ref="K13:K14"/>
    <mergeCell ref="G13:G14"/>
    <mergeCell ref="H13:H14"/>
    <mergeCell ref="I13:I14"/>
    <mergeCell ref="E13:E14"/>
    <mergeCell ref="F13:F14"/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G34" sqref="G34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9" t="s">
        <v>402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405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406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43417</v>
      </c>
    </row>
    <row r="11" ht="16.5" thickBot="1"/>
    <row r="12" spans="1:23" ht="126" customHeight="1">
      <c r="A12" s="261" t="s">
        <v>47</v>
      </c>
      <c r="B12" s="263" t="s">
        <v>69</v>
      </c>
      <c r="C12" s="263" t="s">
        <v>370</v>
      </c>
      <c r="D12" s="263" t="s">
        <v>216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 t="s">
        <v>239</v>
      </c>
      <c r="O12" s="263"/>
      <c r="P12" s="264" t="s">
        <v>401</v>
      </c>
      <c r="Q12" s="265"/>
      <c r="R12" s="268" t="s">
        <v>371</v>
      </c>
      <c r="S12" s="263" t="s">
        <v>111</v>
      </c>
      <c r="T12" s="263"/>
      <c r="U12" s="263"/>
      <c r="V12" s="263"/>
      <c r="W12" s="270" t="s">
        <v>49</v>
      </c>
    </row>
    <row r="13" spans="1:23" ht="31.5" customHeight="1">
      <c r="A13" s="262"/>
      <c r="B13" s="256"/>
      <c r="C13" s="256"/>
      <c r="D13" s="256" t="s">
        <v>50</v>
      </c>
      <c r="E13" s="256"/>
      <c r="F13" s="256" t="s">
        <v>51</v>
      </c>
      <c r="G13" s="256"/>
      <c r="H13" s="256" t="s">
        <v>52</v>
      </c>
      <c r="I13" s="256"/>
      <c r="J13" s="256" t="s">
        <v>53</v>
      </c>
      <c r="K13" s="256"/>
      <c r="L13" s="256" t="s">
        <v>54</v>
      </c>
      <c r="M13" s="256"/>
      <c r="N13" s="256"/>
      <c r="O13" s="256"/>
      <c r="P13" s="266"/>
      <c r="Q13" s="267"/>
      <c r="R13" s="269"/>
      <c r="S13" s="256" t="s">
        <v>84</v>
      </c>
      <c r="T13" s="256" t="s">
        <v>106</v>
      </c>
      <c r="U13" s="256" t="s">
        <v>104</v>
      </c>
      <c r="V13" s="256"/>
      <c r="W13" s="271"/>
    </row>
    <row r="14" spans="1:23" ht="81.75" customHeight="1">
      <c r="A14" s="262"/>
      <c r="B14" s="256"/>
      <c r="C14" s="256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9"/>
      <c r="S14" s="256"/>
      <c r="T14" s="256"/>
      <c r="U14" s="18" t="s">
        <v>103</v>
      </c>
      <c r="V14" s="18" t="s">
        <v>105</v>
      </c>
      <c r="W14" s="271"/>
    </row>
    <row r="15" spans="1:23" s="9" customFormat="1" ht="15.75">
      <c r="A15" s="19"/>
      <c r="B15" s="18" t="s">
        <v>70</v>
      </c>
      <c r="C15" s="164">
        <f>C24</f>
        <v>15.05269584</v>
      </c>
      <c r="D15" s="164">
        <f aca="true" t="shared" si="0" ref="D15:W15">D24</f>
        <v>5.18099076</v>
      </c>
      <c r="E15" s="164">
        <f t="shared" si="0"/>
        <v>1.37893172</v>
      </c>
      <c r="F15" s="164">
        <f t="shared" si="0"/>
        <v>0.9219685599999999</v>
      </c>
      <c r="G15" s="164">
        <f t="shared" si="0"/>
        <v>0.13887456</v>
      </c>
      <c r="H15" s="164">
        <f t="shared" si="0"/>
        <v>1.7971496</v>
      </c>
      <c r="I15" s="164">
        <f t="shared" si="0"/>
        <v>0.8472052700000001</v>
      </c>
      <c r="J15" s="164">
        <f t="shared" si="0"/>
        <v>1.2309363</v>
      </c>
      <c r="K15" s="164">
        <f t="shared" si="0"/>
        <v>0.39285189</v>
      </c>
      <c r="L15" s="164">
        <f t="shared" si="0"/>
        <v>1.2309363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1.1685862033898307</v>
      </c>
      <c r="Q15" s="164">
        <f t="shared" si="0"/>
        <v>0.33292533050847456</v>
      </c>
      <c r="R15" s="164">
        <f t="shared" si="0"/>
        <v>3.80205904</v>
      </c>
      <c r="S15" s="164">
        <f t="shared" si="0"/>
        <v>3.40331698</v>
      </c>
      <c r="T15" s="164">
        <f t="shared" si="0"/>
        <v>1.2443966472000385</v>
      </c>
      <c r="U15" s="164">
        <f t="shared" si="0"/>
        <v>0</v>
      </c>
      <c r="V15" s="164">
        <f t="shared" si="0"/>
        <v>0.1826047700000001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15.05269584</v>
      </c>
      <c r="D24" s="164">
        <f aca="true" t="shared" si="1" ref="D24:V24">SUM(D25:D27)</f>
        <v>5.18099076</v>
      </c>
      <c r="E24" s="164">
        <f t="shared" si="1"/>
        <v>1.37893172</v>
      </c>
      <c r="F24" s="164">
        <f t="shared" si="1"/>
        <v>0.9219685599999999</v>
      </c>
      <c r="G24" s="164">
        <f t="shared" si="1"/>
        <v>0.13887456</v>
      </c>
      <c r="H24" s="164">
        <f t="shared" si="1"/>
        <v>1.7971496</v>
      </c>
      <c r="I24" s="164">
        <f t="shared" si="1"/>
        <v>0.8472052700000001</v>
      </c>
      <c r="J24" s="164">
        <f t="shared" si="1"/>
        <v>1.2309363</v>
      </c>
      <c r="K24" s="164">
        <f t="shared" si="1"/>
        <v>0.39285189</v>
      </c>
      <c r="L24" s="164">
        <f t="shared" si="1"/>
        <v>1.2309363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1.1685862033898307</v>
      </c>
      <c r="Q24" s="164">
        <f t="shared" si="1"/>
        <v>0.33292533050847456</v>
      </c>
      <c r="R24" s="164">
        <f t="shared" si="1"/>
        <v>3.80205904</v>
      </c>
      <c r="S24" s="164">
        <f t="shared" si="1"/>
        <v>3.40331698</v>
      </c>
      <c r="T24" s="255">
        <f>SUM(T25:T27)</f>
        <v>1.2443966472000385</v>
      </c>
      <c r="U24" s="164">
        <f t="shared" si="1"/>
        <v>0</v>
      </c>
      <c r="V24" s="164">
        <f t="shared" si="1"/>
        <v>0.1826047700000001</v>
      </c>
      <c r="W24" s="166"/>
    </row>
    <row r="25" spans="1:23" ht="47.25">
      <c r="A25" s="11">
        <v>1</v>
      </c>
      <c r="B25" s="5" t="s">
        <v>409</v>
      </c>
      <c r="C25" s="233">
        <v>9.87826613</v>
      </c>
      <c r="D25" s="233">
        <v>3.22071221</v>
      </c>
      <c r="E25" s="233">
        <f>G25+I25+K25+M25</f>
        <v>0</v>
      </c>
      <c r="F25" s="233">
        <f>0.16933333+0.27739808*2</f>
        <v>0.7241294899999999</v>
      </c>
      <c r="G25" s="233">
        <v>0</v>
      </c>
      <c r="H25" s="233">
        <f>0.27739808*3</f>
        <v>0.83219424</v>
      </c>
      <c r="I25" s="233">
        <v>0</v>
      </c>
      <c r="J25" s="233">
        <f>0.27739808*3</f>
        <v>0.83219424</v>
      </c>
      <c r="K25" s="233">
        <v>0</v>
      </c>
      <c r="L25" s="233">
        <f>0.27739808*3</f>
        <v>0.83219424</v>
      </c>
      <c r="M25" s="233">
        <v>0</v>
      </c>
      <c r="N25" s="233">
        <v>0</v>
      </c>
      <c r="O25" s="233">
        <v>0</v>
      </c>
      <c r="P25" s="233">
        <v>0</v>
      </c>
      <c r="Q25" s="233">
        <f>P25</f>
        <v>0</v>
      </c>
      <c r="R25" s="233">
        <f>D25-G25</f>
        <v>3.22071221</v>
      </c>
      <c r="S25" s="233">
        <f>R25</f>
        <v>3.22071221</v>
      </c>
      <c r="T25" s="242">
        <f>S25/D25</f>
        <v>1</v>
      </c>
      <c r="U25" s="233"/>
      <c r="V25" s="233"/>
      <c r="W25" s="234" t="s">
        <v>412</v>
      </c>
    </row>
    <row r="26" spans="1:23" ht="31.5">
      <c r="A26" s="11">
        <v>2</v>
      </c>
      <c r="B26" s="5" t="s">
        <v>410</v>
      </c>
      <c r="C26" s="233">
        <v>0.78625531</v>
      </c>
      <c r="D26" s="233">
        <f>F26+H26+J26+L26</f>
        <v>0.35198495</v>
      </c>
      <c r="E26" s="233">
        <f>G26+I26+K26+M26</f>
        <v>0.24163848000000002</v>
      </c>
      <c r="F26" s="233">
        <v>0.19783907</v>
      </c>
      <c r="G26" s="241">
        <v>0.13887456</v>
      </c>
      <c r="H26" s="233">
        <v>0.051381960000000004</v>
      </c>
      <c r="I26" s="233">
        <f>0.01712732*3</f>
        <v>0.051381960000000004</v>
      </c>
      <c r="J26" s="233">
        <v>0.051381960000000004</v>
      </c>
      <c r="K26" s="233">
        <f>0.01712732*3</f>
        <v>0.051381960000000004</v>
      </c>
      <c r="L26" s="233">
        <v>0.051381960000000004</v>
      </c>
      <c r="M26" s="233">
        <v>0</v>
      </c>
      <c r="N26" s="233">
        <v>0</v>
      </c>
      <c r="O26" s="233">
        <v>0</v>
      </c>
      <c r="P26" s="233">
        <f>E26/1.18</f>
        <v>0.20477837288135595</v>
      </c>
      <c r="Q26" s="233">
        <f>K26/1.18</f>
        <v>0.04354403389830509</v>
      </c>
      <c r="R26" s="233">
        <f>D26-E26</f>
        <v>0.11034647</v>
      </c>
      <c r="S26" s="233">
        <f>R26-L26</f>
        <v>0.05896451</v>
      </c>
      <c r="T26" s="242">
        <f>S26/D26</f>
        <v>0.1675199749307463</v>
      </c>
      <c r="U26" s="233"/>
      <c r="V26" s="233">
        <f>S26</f>
        <v>0.05896451</v>
      </c>
      <c r="W26" s="234" t="s">
        <v>413</v>
      </c>
    </row>
    <row r="27" spans="1:23" ht="32.25" thickBot="1">
      <c r="A27" s="11">
        <v>3</v>
      </c>
      <c r="B27" s="5" t="s">
        <v>411</v>
      </c>
      <c r="C27" s="167">
        <v>4.3881744000000005</v>
      </c>
      <c r="D27" s="167">
        <f>F27+H27+J27+L27</f>
        <v>1.6082936</v>
      </c>
      <c r="E27" s="167">
        <f>G27+I27+K27+M27</f>
        <v>1.13729324</v>
      </c>
      <c r="F27" s="167">
        <v>0</v>
      </c>
      <c r="G27" s="167">
        <v>0</v>
      </c>
      <c r="H27" s="167">
        <v>0.9135734000000001</v>
      </c>
      <c r="I27" s="167">
        <f>0.682+0.11382331</f>
        <v>0.7958233100000001</v>
      </c>
      <c r="J27" s="167">
        <v>0.3473601</v>
      </c>
      <c r="K27" s="167">
        <f>0.11382331*3</f>
        <v>0.34146993</v>
      </c>
      <c r="L27" s="167">
        <v>0.3473601</v>
      </c>
      <c r="M27" s="167">
        <v>0</v>
      </c>
      <c r="N27" s="167">
        <v>0</v>
      </c>
      <c r="O27" s="167">
        <v>0</v>
      </c>
      <c r="P27" s="167">
        <f>E27/1.18</f>
        <v>0.9638078305084746</v>
      </c>
      <c r="Q27" s="167">
        <f>K27/1.18</f>
        <v>0.2893812966101695</v>
      </c>
      <c r="R27" s="167">
        <f>D27-E27</f>
        <v>0.4710003600000001</v>
      </c>
      <c r="S27" s="167">
        <f>R27-L27</f>
        <v>0.12364026000000011</v>
      </c>
      <c r="T27" s="206">
        <f>S27/D27</f>
        <v>0.07687667226929219</v>
      </c>
      <c r="U27" s="167"/>
      <c r="V27" s="167">
        <f>S27</f>
        <v>0.12364026000000011</v>
      </c>
      <c r="W27" s="223" t="s">
        <v>413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57" t="s">
        <v>218</v>
      </c>
      <c r="C30" s="257"/>
      <c r="D30" s="257"/>
      <c r="E30" s="257"/>
      <c r="F30" s="257"/>
      <c r="G30" s="26"/>
      <c r="H30" s="25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58"/>
      <c r="C33" s="258"/>
      <c r="D33" s="258"/>
      <c r="E33" s="258"/>
      <c r="F33" s="258"/>
      <c r="G33" s="258"/>
      <c r="H33" s="25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.75">
      <c r="A36" s="8"/>
      <c r="I36" s="20"/>
      <c r="J36" s="20"/>
      <c r="K36" s="20"/>
      <c r="L36" s="20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K33" sqref="K33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59" t="s">
        <v>423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8" t="s">
        <v>392</v>
      </c>
    </row>
    <row r="8" ht="19.5">
      <c r="AJ8" s="198" t="s">
        <v>405</v>
      </c>
    </row>
    <row r="9" ht="19.5">
      <c r="AJ9" s="199" t="s">
        <v>406</v>
      </c>
    </row>
    <row r="10" ht="19.5">
      <c r="AJ10" s="228">
        <v>43417</v>
      </c>
    </row>
    <row r="11" ht="16.5" thickBot="1"/>
    <row r="12" spans="1:36" ht="22.5" customHeight="1">
      <c r="A12" s="274" t="s">
        <v>47</v>
      </c>
      <c r="B12" s="276" t="s">
        <v>372</v>
      </c>
      <c r="C12" s="263" t="s">
        <v>14</v>
      </c>
      <c r="D12" s="263"/>
      <c r="E12" s="263"/>
      <c r="F12" s="263"/>
      <c r="G12" s="263"/>
      <c r="H12" s="263" t="s">
        <v>15</v>
      </c>
      <c r="I12" s="263"/>
      <c r="J12" s="263"/>
      <c r="K12" s="263"/>
      <c r="L12" s="263"/>
      <c r="M12" s="263" t="s">
        <v>16</v>
      </c>
      <c r="N12" s="263"/>
      <c r="O12" s="263"/>
      <c r="P12" s="263"/>
      <c r="Q12" s="263"/>
      <c r="R12" s="263" t="s">
        <v>17</v>
      </c>
      <c r="S12" s="263"/>
      <c r="T12" s="263"/>
      <c r="U12" s="263"/>
      <c r="V12" s="263"/>
      <c r="W12" s="280" t="s">
        <v>373</v>
      </c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1"/>
    </row>
    <row r="13" spans="1:36" ht="27.75" customHeight="1">
      <c r="A13" s="275"/>
      <c r="B13" s="277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 t="s">
        <v>26</v>
      </c>
      <c r="X13" s="256"/>
      <c r="Y13" s="256"/>
      <c r="Z13" s="256"/>
      <c r="AA13" s="272" t="s">
        <v>374</v>
      </c>
      <c r="AB13" s="272"/>
      <c r="AC13" s="272"/>
      <c r="AD13" s="272"/>
      <c r="AE13" s="272" t="s">
        <v>375</v>
      </c>
      <c r="AF13" s="272"/>
      <c r="AG13" s="272"/>
      <c r="AH13" s="272"/>
      <c r="AI13" s="272"/>
      <c r="AJ13" s="278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3" t="s">
        <v>6</v>
      </c>
      <c r="AJ14" s="279"/>
    </row>
    <row r="15" spans="1:36" ht="31.5">
      <c r="A15" s="19" t="s">
        <v>33</v>
      </c>
      <c r="B15" s="18" t="s">
        <v>110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6">
        <v>0</v>
      </c>
    </row>
    <row r="16" spans="1:36" ht="31.5">
      <c r="A16" s="19" t="s">
        <v>34</v>
      </c>
      <c r="B16" s="18" t="s">
        <v>107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6">
        <v>0</v>
      </c>
    </row>
    <row r="17" spans="1:36" ht="31.5">
      <c r="A17" s="19" t="s">
        <v>35</v>
      </c>
      <c r="B17" s="18" t="s">
        <v>194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6">
        <v>0</v>
      </c>
    </row>
    <row r="18" spans="1:36" ht="31.5">
      <c r="A18" s="19" t="s">
        <v>46</v>
      </c>
      <c r="B18" s="18" t="s">
        <v>108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6">
        <v>0</v>
      </c>
    </row>
    <row r="19" spans="1:36" ht="47.25">
      <c r="A19" s="19" t="s">
        <v>63</v>
      </c>
      <c r="B19" s="18" t="s">
        <v>109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6">
        <v>0</v>
      </c>
    </row>
    <row r="20" spans="1:36" ht="33" customHeight="1">
      <c r="A20" s="19" t="s">
        <v>174</v>
      </c>
      <c r="B20" s="18" t="s">
        <v>384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6">
        <v>0</v>
      </c>
    </row>
    <row r="21" spans="1:36" ht="15.75">
      <c r="A21" s="19" t="s">
        <v>36</v>
      </c>
      <c r="B21" s="18" t="s">
        <v>80</v>
      </c>
      <c r="C21" s="164">
        <f aca="true" t="shared" si="0" ref="C21:AJ21">C23</f>
        <v>3.9500544599999996</v>
      </c>
      <c r="D21" s="164">
        <f t="shared" si="0"/>
        <v>0</v>
      </c>
      <c r="E21" s="164">
        <f t="shared" si="0"/>
        <v>0</v>
      </c>
      <c r="F21" s="164">
        <f t="shared" si="0"/>
        <v>0</v>
      </c>
      <c r="G21" s="164">
        <f t="shared" si="0"/>
        <v>3.9500544599999996</v>
      </c>
      <c r="H21" s="164">
        <f t="shared" si="0"/>
        <v>1.37893172</v>
      </c>
      <c r="I21" s="164">
        <f t="shared" si="0"/>
        <v>0</v>
      </c>
      <c r="J21" s="164">
        <f t="shared" si="0"/>
        <v>0</v>
      </c>
      <c r="K21" s="164">
        <f t="shared" si="0"/>
        <v>0</v>
      </c>
      <c r="L21" s="164">
        <f t="shared" si="0"/>
        <v>1.37893172</v>
      </c>
      <c r="M21" s="164">
        <f t="shared" si="0"/>
        <v>-2.57112274</v>
      </c>
      <c r="N21" s="164">
        <f t="shared" si="0"/>
        <v>0</v>
      </c>
      <c r="O21" s="164">
        <f t="shared" si="0"/>
        <v>0</v>
      </c>
      <c r="P21" s="164">
        <f t="shared" si="0"/>
        <v>0</v>
      </c>
      <c r="Q21" s="164">
        <f t="shared" si="0"/>
        <v>-2.57112274</v>
      </c>
      <c r="R21" s="164">
        <f t="shared" si="0"/>
        <v>1.37893172</v>
      </c>
      <c r="S21" s="164">
        <f t="shared" si="0"/>
        <v>0</v>
      </c>
      <c r="T21" s="164">
        <f t="shared" si="0"/>
        <v>0</v>
      </c>
      <c r="U21" s="164">
        <f t="shared" si="0"/>
        <v>0</v>
      </c>
      <c r="V21" s="164">
        <f t="shared" si="0"/>
        <v>1.37893172</v>
      </c>
      <c r="W21" s="164">
        <f t="shared" si="0"/>
        <v>0</v>
      </c>
      <c r="X21" s="164">
        <f t="shared" si="0"/>
        <v>0</v>
      </c>
      <c r="Y21" s="164">
        <f t="shared" si="0"/>
        <v>0</v>
      </c>
      <c r="Z21" s="164">
        <f t="shared" si="0"/>
        <v>0</v>
      </c>
      <c r="AA21" s="164">
        <f t="shared" si="0"/>
        <v>0</v>
      </c>
      <c r="AB21" s="164">
        <f t="shared" si="0"/>
        <v>0</v>
      </c>
      <c r="AC21" s="164">
        <f t="shared" si="0"/>
        <v>0</v>
      </c>
      <c r="AD21" s="164">
        <f t="shared" si="0"/>
        <v>0</v>
      </c>
      <c r="AE21" s="164">
        <f t="shared" si="0"/>
        <v>0</v>
      </c>
      <c r="AF21" s="164">
        <f t="shared" si="0"/>
        <v>0</v>
      </c>
      <c r="AG21" s="164">
        <f t="shared" si="0"/>
        <v>0</v>
      </c>
      <c r="AH21" s="164">
        <f t="shared" si="0"/>
        <v>0</v>
      </c>
      <c r="AI21" s="164">
        <f t="shared" si="0"/>
        <v>0</v>
      </c>
      <c r="AJ21" s="251">
        <f t="shared" si="0"/>
        <v>3</v>
      </c>
    </row>
    <row r="22" spans="1:36" ht="31.5">
      <c r="A22" s="31" t="s">
        <v>37</v>
      </c>
      <c r="B22" s="18" t="s">
        <v>107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6">
        <v>0</v>
      </c>
    </row>
    <row r="23" spans="1:36" ht="15.75">
      <c r="A23" s="31" t="s">
        <v>38</v>
      </c>
      <c r="B23" s="18" t="s">
        <v>215</v>
      </c>
      <c r="C23" s="164">
        <f>G23</f>
        <v>3.9500544599999996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3.9500544599999996</v>
      </c>
      <c r="H23" s="164">
        <f>L23</f>
        <v>1.37893172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1.37893172</v>
      </c>
      <c r="M23" s="164">
        <f>Q23</f>
        <v>-2.57112274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>SUM(Q24:Q26)</f>
        <v>-2.57112274</v>
      </c>
      <c r="R23" s="164">
        <f>V23</f>
        <v>1.37893172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1.37893172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1">
        <f t="shared" si="1"/>
        <v>3</v>
      </c>
    </row>
    <row r="24" spans="1:36" ht="63">
      <c r="A24" s="11">
        <f>'приложение 7.1'!A25</f>
        <v>1</v>
      </c>
      <c r="B24" s="2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4">
        <f>G24</f>
        <v>2.3885179699999997</v>
      </c>
      <c r="D24" s="165">
        <v>0</v>
      </c>
      <c r="E24" s="165">
        <v>0</v>
      </c>
      <c r="F24" s="165">
        <v>0</v>
      </c>
      <c r="G24" s="233">
        <f>'приложение 7.1'!F25+'приложение 7.1'!H25+'приложение 7.1'!J25</f>
        <v>2.3885179699999997</v>
      </c>
      <c r="H24" s="164">
        <f>L24</f>
        <v>0</v>
      </c>
      <c r="I24" s="165">
        <v>0</v>
      </c>
      <c r="J24" s="165">
        <v>0</v>
      </c>
      <c r="K24" s="165">
        <v>0</v>
      </c>
      <c r="L24" s="241">
        <f>'приложение 7.1'!G25+'приложение 7.1'!I25+'приложение 7.1'!K25</f>
        <v>0</v>
      </c>
      <c r="M24" s="164">
        <f>Q24</f>
        <v>-2.3885179699999997</v>
      </c>
      <c r="N24" s="165">
        <v>0</v>
      </c>
      <c r="O24" s="165">
        <v>0</v>
      </c>
      <c r="P24" s="165">
        <v>0</v>
      </c>
      <c r="Q24" s="233">
        <f>L24-G24</f>
        <v>-2.3885179699999997</v>
      </c>
      <c r="R24" s="164">
        <f>V24</f>
        <v>0</v>
      </c>
      <c r="S24" s="165">
        <v>0</v>
      </c>
      <c r="T24" s="165">
        <v>0</v>
      </c>
      <c r="U24" s="165">
        <v>0</v>
      </c>
      <c r="V24" s="232">
        <f>L24</f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43">
        <v>1</v>
      </c>
    </row>
    <row r="25" spans="1:36" ht="47.25">
      <c r="A25" s="11">
        <f>'приложение 7.1'!A26</f>
        <v>2</v>
      </c>
      <c r="B25" s="233" t="str">
        <f>'приложение 7.1'!B26</f>
        <v>Приобретение УАЗ-3741 для оперативно-выездной бригады (лизинг)                                               H_I0002</v>
      </c>
      <c r="C25" s="164">
        <f>G25</f>
        <v>0.30060299</v>
      </c>
      <c r="D25" s="165">
        <v>0</v>
      </c>
      <c r="E25" s="165">
        <v>0</v>
      </c>
      <c r="F25" s="165">
        <v>0</v>
      </c>
      <c r="G25" s="233">
        <f>'приложение 7.1'!F26+'приложение 7.1'!H26+'приложение 7.1'!J26</f>
        <v>0.30060299</v>
      </c>
      <c r="H25" s="164">
        <f>L25</f>
        <v>0.24163848000000002</v>
      </c>
      <c r="I25" s="165">
        <v>0</v>
      </c>
      <c r="J25" s="165">
        <v>0</v>
      </c>
      <c r="K25" s="165">
        <v>0</v>
      </c>
      <c r="L25" s="241">
        <f>'приложение 7.1'!G26+'приложение 7.1'!I26+'приложение 7.1'!K26</f>
        <v>0.24163848000000002</v>
      </c>
      <c r="M25" s="164">
        <f>Q25</f>
        <v>-0.05896451</v>
      </c>
      <c r="N25" s="165">
        <v>0</v>
      </c>
      <c r="O25" s="165">
        <v>0</v>
      </c>
      <c r="P25" s="165">
        <v>0</v>
      </c>
      <c r="Q25" s="233">
        <f>L25-G25</f>
        <v>-0.05896451</v>
      </c>
      <c r="R25" s="164">
        <f>V25</f>
        <v>0.24163848000000002</v>
      </c>
      <c r="S25" s="165">
        <v>0</v>
      </c>
      <c r="T25" s="165">
        <v>0</v>
      </c>
      <c r="U25" s="165">
        <v>0</v>
      </c>
      <c r="V25" s="232">
        <f>L25</f>
        <v>0.24163848000000002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243">
        <v>1</v>
      </c>
    </row>
    <row r="26" spans="1:36" ht="48" thickBot="1">
      <c r="A26" s="28">
        <f>'приложение 7.1'!A27</f>
        <v>3</v>
      </c>
      <c r="B26" s="167" t="str">
        <f>'приложение 7.1'!B27</f>
        <v>Приобретение дизельгенератора на базе ГАЗ3308 (лизинг)                                                          H_I0003</v>
      </c>
      <c r="C26" s="167">
        <f>G26</f>
        <v>1.2609335000000002</v>
      </c>
      <c r="D26" s="167">
        <v>0</v>
      </c>
      <c r="E26" s="167">
        <v>0</v>
      </c>
      <c r="F26" s="167">
        <v>0</v>
      </c>
      <c r="G26" s="167">
        <f>'приложение 7.1'!F27+'приложение 7.1'!H27+'приложение 7.1'!J27</f>
        <v>1.2609335000000002</v>
      </c>
      <c r="H26" s="167">
        <f>L26</f>
        <v>1.13729324</v>
      </c>
      <c r="I26" s="167">
        <v>0</v>
      </c>
      <c r="J26" s="167">
        <v>0</v>
      </c>
      <c r="K26" s="167">
        <v>0</v>
      </c>
      <c r="L26" s="167">
        <f>'приложение 7.1'!G27+'приложение 7.1'!I27+'приложение 7.1'!K27</f>
        <v>1.13729324</v>
      </c>
      <c r="M26" s="167">
        <f>Q26</f>
        <v>-0.12364026000000017</v>
      </c>
      <c r="N26" s="167">
        <v>0</v>
      </c>
      <c r="O26" s="167">
        <v>0</v>
      </c>
      <c r="P26" s="167">
        <v>0</v>
      </c>
      <c r="Q26" s="167">
        <f>L26-G26</f>
        <v>-0.12364026000000017</v>
      </c>
      <c r="R26" s="167">
        <f>V26</f>
        <v>1.13729324</v>
      </c>
      <c r="S26" s="167">
        <v>0</v>
      </c>
      <c r="T26" s="167">
        <v>0</v>
      </c>
      <c r="U26" s="167">
        <v>0</v>
      </c>
      <c r="V26" s="167">
        <f>L26</f>
        <v>1.13729324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244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1"/>
      <c r="AG27" s="227"/>
      <c r="AH27" s="227"/>
    </row>
    <row r="28" spans="1:21" ht="15.75">
      <c r="A28" s="12"/>
      <c r="B28" s="258" t="s">
        <v>12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3"/>
      <c r="C31" s="273"/>
      <c r="D31" s="273"/>
      <c r="E31" s="273"/>
      <c r="F31" s="273"/>
      <c r="G31" s="273"/>
      <c r="H31" s="273"/>
      <c r="I31" s="273"/>
      <c r="J31" s="273"/>
      <c r="K31" s="273"/>
    </row>
    <row r="32" spans="1:7" ht="15.75" customHeight="1">
      <c r="A32" s="12"/>
      <c r="B32" s="258"/>
      <c r="C32" s="258"/>
      <c r="D32" s="258"/>
      <c r="E32" s="258"/>
      <c r="F32" s="258"/>
      <c r="G32" s="258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W12:AJ12"/>
    <mergeCell ref="W13:Z13"/>
    <mergeCell ref="AE13:AI13"/>
    <mergeCell ref="M12:Q13"/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  <mergeCell ref="AJ13:AJ1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2" t="s">
        <v>23</v>
      </c>
      <c r="B5" s="283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4" t="s">
        <v>287</v>
      </c>
    </row>
    <row r="66" spans="1:2" ht="15.75">
      <c r="A66" s="85" t="s">
        <v>288</v>
      </c>
      <c r="B66" s="285"/>
    </row>
    <row r="67" spans="1:2" ht="15.75">
      <c r="A67" s="85" t="s">
        <v>289</v>
      </c>
      <c r="B67" s="285"/>
    </row>
    <row r="68" spans="1:2" ht="15.75">
      <c r="A68" s="85" t="s">
        <v>290</v>
      </c>
      <c r="B68" s="285"/>
    </row>
    <row r="69" spans="1:2" ht="15.75">
      <c r="A69" s="85" t="s">
        <v>291</v>
      </c>
      <c r="B69" s="285"/>
    </row>
    <row r="70" spans="1:2" ht="16.5" thickBot="1">
      <c r="A70" s="87" t="s">
        <v>292</v>
      </c>
      <c r="B70" s="286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4" t="s">
        <v>306</v>
      </c>
    </row>
    <row r="83" spans="1:2" ht="15.75">
      <c r="A83" s="85" t="s">
        <v>307</v>
      </c>
      <c r="B83" s="285"/>
    </row>
    <row r="84" spans="1:2" ht="15.75">
      <c r="A84" s="85" t="s">
        <v>308</v>
      </c>
      <c r="B84" s="285"/>
    </row>
    <row r="85" spans="1:2" ht="15.75">
      <c r="A85" s="85" t="s">
        <v>309</v>
      </c>
      <c r="B85" s="285"/>
    </row>
    <row r="86" spans="1:2" ht="15.75">
      <c r="A86" s="85" t="s">
        <v>310</v>
      </c>
      <c r="B86" s="285"/>
    </row>
    <row r="87" spans="1:2" ht="16.5" thickBot="1">
      <c r="A87" s="97" t="s">
        <v>311</v>
      </c>
      <c r="B87" s="286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7" t="s">
        <v>319</v>
      </c>
      <c r="B96" s="287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288" t="s">
        <v>24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290" t="s">
        <v>323</v>
      </c>
      <c r="B13" s="290"/>
      <c r="C13" s="290"/>
      <c r="D13" s="290"/>
      <c r="E13" s="290"/>
      <c r="F13" s="290"/>
      <c r="G13" s="290"/>
      <c r="H13" s="290"/>
      <c r="I13" s="290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291" t="s">
        <v>120</v>
      </c>
      <c r="B15" s="291"/>
      <c r="C15" s="292"/>
      <c r="D15" s="292"/>
      <c r="E15" s="292"/>
      <c r="F15" s="292"/>
      <c r="G15" s="292"/>
      <c r="H15" s="292"/>
      <c r="I15" s="292"/>
    </row>
    <row r="16" spans="1:14" ht="15.75">
      <c r="A16" s="261" t="s">
        <v>324</v>
      </c>
      <c r="B16" s="263" t="s">
        <v>325</v>
      </c>
      <c r="C16" s="263" t="s">
        <v>326</v>
      </c>
      <c r="D16" s="263"/>
      <c r="E16" s="263"/>
      <c r="F16" s="263"/>
      <c r="G16" s="263" t="s">
        <v>327</v>
      </c>
      <c r="H16" s="263" t="s">
        <v>328</v>
      </c>
      <c r="I16" s="306" t="s">
        <v>329</v>
      </c>
      <c r="J16" s="264" t="s">
        <v>330</v>
      </c>
      <c r="K16" s="308"/>
      <c r="L16" s="308"/>
      <c r="M16" s="308"/>
      <c r="N16" s="309"/>
    </row>
    <row r="17" spans="1:14" ht="15.75">
      <c r="A17" s="262"/>
      <c r="B17" s="256"/>
      <c r="C17" s="256" t="s">
        <v>331</v>
      </c>
      <c r="D17" s="256"/>
      <c r="E17" s="256" t="s">
        <v>332</v>
      </c>
      <c r="F17" s="256"/>
      <c r="G17" s="256"/>
      <c r="H17" s="256"/>
      <c r="I17" s="307"/>
      <c r="J17" s="310"/>
      <c r="K17" s="311"/>
      <c r="L17" s="311"/>
      <c r="M17" s="311"/>
      <c r="N17" s="312"/>
    </row>
    <row r="18" spans="1:14" ht="15.75">
      <c r="A18" s="262"/>
      <c r="B18" s="256"/>
      <c r="C18" s="319" t="s">
        <v>333</v>
      </c>
      <c r="D18" s="319" t="s">
        <v>334</v>
      </c>
      <c r="E18" s="319" t="s">
        <v>333</v>
      </c>
      <c r="F18" s="319" t="s">
        <v>334</v>
      </c>
      <c r="G18" s="256"/>
      <c r="H18" s="256"/>
      <c r="I18" s="307"/>
      <c r="J18" s="313"/>
      <c r="K18" s="314"/>
      <c r="L18" s="314"/>
      <c r="M18" s="314"/>
      <c r="N18" s="315"/>
    </row>
    <row r="19" spans="1:14" ht="15.75">
      <c r="A19" s="262"/>
      <c r="B19" s="293"/>
      <c r="C19" s="320"/>
      <c r="D19" s="320"/>
      <c r="E19" s="320"/>
      <c r="F19" s="320"/>
      <c r="G19" s="256"/>
      <c r="H19" s="256"/>
      <c r="I19" s="307"/>
      <c r="J19" s="313"/>
      <c r="K19" s="314"/>
      <c r="L19" s="314"/>
      <c r="M19" s="314"/>
      <c r="N19" s="315"/>
    </row>
    <row r="20" spans="1:14" ht="15.75">
      <c r="A20" s="262"/>
      <c r="B20" s="256"/>
      <c r="C20" s="321"/>
      <c r="D20" s="321"/>
      <c r="E20" s="321"/>
      <c r="F20" s="321"/>
      <c r="G20" s="256"/>
      <c r="H20" s="256"/>
      <c r="I20" s="307"/>
      <c r="J20" s="316"/>
      <c r="K20" s="317"/>
      <c r="L20" s="317"/>
      <c r="M20" s="317"/>
      <c r="N20" s="318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0">
        <v>11</v>
      </c>
      <c r="K21" s="301"/>
      <c r="L21" s="301"/>
      <c r="M21" s="301"/>
      <c r="N21" s="302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3"/>
      <c r="K22" s="304"/>
      <c r="L22" s="304"/>
      <c r="M22" s="304"/>
      <c r="N22" s="305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4"/>
      <c r="K23" s="295"/>
      <c r="L23" s="295"/>
      <c r="M23" s="295"/>
      <c r="N23" s="296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4"/>
      <c r="K24" s="295"/>
      <c r="L24" s="295"/>
      <c r="M24" s="295"/>
      <c r="N24" s="296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4"/>
      <c r="K25" s="295"/>
      <c r="L25" s="295"/>
      <c r="M25" s="295"/>
      <c r="N25" s="296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297"/>
      <c r="K26" s="298"/>
      <c r="L26" s="298"/>
      <c r="M26" s="298"/>
      <c r="N26" s="299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J25:N25"/>
    <mergeCell ref="J26:N26"/>
    <mergeCell ref="G16:G20"/>
    <mergeCell ref="H16:H20"/>
    <mergeCell ref="J21:N21"/>
    <mergeCell ref="J22:N22"/>
    <mergeCell ref="I16:I20"/>
    <mergeCell ref="J16:N20"/>
    <mergeCell ref="J23:N23"/>
    <mergeCell ref="J24:N24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4" t="s">
        <v>25</v>
      </c>
      <c r="B6" s="324"/>
      <c r="C6" s="3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5" t="s">
        <v>124</v>
      </c>
      <c r="C18" s="325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6" t="s">
        <v>129</v>
      </c>
      <c r="C21" s="327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2" t="s">
        <v>137</v>
      </c>
      <c r="C28" s="323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2" t="s">
        <v>146</v>
      </c>
      <c r="C33" s="323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2" t="s">
        <v>153</v>
      </c>
      <c r="C40" s="323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2" t="s">
        <v>163</v>
      </c>
      <c r="C48" s="323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4" t="s">
        <v>168</v>
      </c>
      <c r="B55" s="324"/>
      <c r="C55" s="324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G41" sqref="G4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4" t="s">
        <v>403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0"/>
    </row>
    <row r="8" ht="19.5">
      <c r="M8" s="198" t="s">
        <v>392</v>
      </c>
    </row>
    <row r="9" ht="19.5">
      <c r="M9" s="198" t="s">
        <v>405</v>
      </c>
    </row>
    <row r="10" ht="19.5">
      <c r="M10" s="199" t="s">
        <v>406</v>
      </c>
    </row>
    <row r="11" ht="19.5">
      <c r="M11" s="228">
        <v>43417</v>
      </c>
    </row>
    <row r="12" spans="1:13" ht="16.5" thickBot="1">
      <c r="A12" s="9"/>
      <c r="M12" s="3"/>
    </row>
    <row r="13" spans="1:13" ht="32.25" customHeight="1">
      <c r="A13" s="261" t="s">
        <v>47</v>
      </c>
      <c r="B13" s="268" t="s">
        <v>48</v>
      </c>
      <c r="C13" s="268" t="s">
        <v>414</v>
      </c>
      <c r="D13" s="268"/>
      <c r="E13" s="268"/>
      <c r="F13" s="268"/>
      <c r="G13" s="268"/>
      <c r="H13" s="268"/>
      <c r="I13" s="268"/>
      <c r="J13" s="268"/>
      <c r="K13" s="268"/>
      <c r="L13" s="268"/>
      <c r="M13" s="331" t="s">
        <v>49</v>
      </c>
    </row>
    <row r="14" spans="1:13" ht="15.75">
      <c r="A14" s="262"/>
      <c r="B14" s="269"/>
      <c r="C14" s="269" t="s">
        <v>50</v>
      </c>
      <c r="D14" s="269"/>
      <c r="E14" s="269" t="s">
        <v>387</v>
      </c>
      <c r="F14" s="269"/>
      <c r="G14" s="269" t="s">
        <v>396</v>
      </c>
      <c r="H14" s="269"/>
      <c r="I14" s="269" t="s">
        <v>397</v>
      </c>
      <c r="J14" s="269"/>
      <c r="K14" s="269" t="s">
        <v>398</v>
      </c>
      <c r="L14" s="269"/>
      <c r="M14" s="278"/>
    </row>
    <row r="15" spans="1:13" ht="16.5" thickBot="1">
      <c r="A15" s="329"/>
      <c r="B15" s="330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2"/>
    </row>
    <row r="16" spans="1:13" ht="15.75">
      <c r="A16" s="67">
        <v>1</v>
      </c>
      <c r="B16" s="66" t="s">
        <v>58</v>
      </c>
      <c r="C16" s="179">
        <f>C17+C24</f>
        <v>1.934383429830508</v>
      </c>
      <c r="D16" s="179">
        <f>F16</f>
        <v>0</v>
      </c>
      <c r="E16" s="179">
        <f>E18+E24</f>
        <v>0.40053356847457605</v>
      </c>
      <c r="F16" s="179">
        <f aca="true" t="shared" si="0" ref="F16:K16">F18+F24</f>
        <v>0</v>
      </c>
      <c r="G16" s="179">
        <f t="shared" si="0"/>
        <v>0.49434793220339</v>
      </c>
      <c r="H16" s="179">
        <f t="shared" si="0"/>
        <v>0</v>
      </c>
      <c r="I16" s="179">
        <f t="shared" si="0"/>
        <v>0.5110941949152539</v>
      </c>
      <c r="J16" s="179">
        <f t="shared" si="0"/>
        <v>0</v>
      </c>
      <c r="K16" s="179">
        <f t="shared" si="0"/>
        <v>0.528407754237288</v>
      </c>
      <c r="L16" s="179"/>
      <c r="M16" s="205" t="s">
        <v>412</v>
      </c>
    </row>
    <row r="17" spans="1:13" ht="31.5">
      <c r="A17" s="56" t="s">
        <v>34</v>
      </c>
      <c r="B17" s="4" t="s">
        <v>59</v>
      </c>
      <c r="C17" s="180">
        <v>0.517617789830508</v>
      </c>
      <c r="D17" s="180">
        <f>F17</f>
        <v>0</v>
      </c>
      <c r="E17" s="180">
        <f>E18</f>
        <v>0.04634215847457607</v>
      </c>
      <c r="F17" s="180">
        <f aca="true" t="shared" si="1" ref="F17:K17">F18</f>
        <v>0</v>
      </c>
      <c r="G17" s="180">
        <f t="shared" si="1"/>
        <v>0.14015652220339003</v>
      </c>
      <c r="H17" s="180">
        <f t="shared" si="1"/>
        <v>0</v>
      </c>
      <c r="I17" s="180">
        <f t="shared" si="1"/>
        <v>0.1569027849152539</v>
      </c>
      <c r="J17" s="180">
        <f t="shared" si="1"/>
        <v>0</v>
      </c>
      <c r="K17" s="180">
        <f t="shared" si="1"/>
        <v>0.17421634423728805</v>
      </c>
      <c r="L17" s="180"/>
      <c r="M17" s="175"/>
    </row>
    <row r="18" spans="1:13" ht="31.5">
      <c r="A18" s="56" t="s">
        <v>60</v>
      </c>
      <c r="B18" s="4" t="s">
        <v>78</v>
      </c>
      <c r="C18" s="180">
        <v>0.5176177898305081</v>
      </c>
      <c r="D18" s="180">
        <f aca="true" t="shared" si="2" ref="D18:D39">F18</f>
        <v>0</v>
      </c>
      <c r="E18" s="180">
        <v>0.04634215847457607</v>
      </c>
      <c r="F18" s="180">
        <v>0</v>
      </c>
      <c r="G18" s="180">
        <v>0.14015652220339003</v>
      </c>
      <c r="H18" s="180">
        <v>0</v>
      </c>
      <c r="I18" s="180">
        <v>0.1569027849152539</v>
      </c>
      <c r="J18" s="180">
        <v>0</v>
      </c>
      <c r="K18" s="180">
        <v>0.17421634423728805</v>
      </c>
      <c r="L18" s="180"/>
      <c r="M18" s="166"/>
    </row>
    <row r="19" spans="1:13" ht="15.75">
      <c r="A19" s="56" t="s">
        <v>72</v>
      </c>
      <c r="B19" s="4" t="s">
        <v>79</v>
      </c>
      <c r="C19" s="180">
        <v>0</v>
      </c>
      <c r="D19" s="180">
        <f t="shared" si="2"/>
        <v>0</v>
      </c>
      <c r="E19" s="180"/>
      <c r="F19" s="180"/>
      <c r="G19" s="180"/>
      <c r="H19" s="180"/>
      <c r="I19" s="180"/>
      <c r="J19" s="180"/>
      <c r="K19" s="180"/>
      <c r="L19" s="180"/>
      <c r="M19" s="175"/>
    </row>
    <row r="20" spans="1:13" ht="47.25">
      <c r="A20" s="56" t="s">
        <v>75</v>
      </c>
      <c r="B20" s="4" t="s">
        <v>92</v>
      </c>
      <c r="C20" s="181">
        <v>0</v>
      </c>
      <c r="D20" s="181">
        <f t="shared" si="2"/>
        <v>0</v>
      </c>
      <c r="E20" s="181"/>
      <c r="F20" s="181"/>
      <c r="G20" s="181"/>
      <c r="H20" s="181"/>
      <c r="I20" s="181"/>
      <c r="J20" s="181"/>
      <c r="K20" s="180"/>
      <c r="L20" s="180"/>
      <c r="M20" s="175"/>
    </row>
    <row r="21" spans="1:13" ht="31.5">
      <c r="A21" s="56" t="s">
        <v>76</v>
      </c>
      <c r="B21" s="4" t="s">
        <v>93</v>
      </c>
      <c r="C21" s="181">
        <v>0</v>
      </c>
      <c r="D21" s="181">
        <f t="shared" si="2"/>
        <v>0</v>
      </c>
      <c r="E21" s="181"/>
      <c r="F21" s="181"/>
      <c r="G21" s="181"/>
      <c r="H21" s="181"/>
      <c r="I21" s="181"/>
      <c r="J21" s="181"/>
      <c r="K21" s="180"/>
      <c r="L21" s="180"/>
      <c r="M21" s="175"/>
    </row>
    <row r="22" spans="1:13" ht="31.5">
      <c r="A22" s="56" t="s">
        <v>77</v>
      </c>
      <c r="B22" s="4" t="s">
        <v>94</v>
      </c>
      <c r="C22" s="180">
        <v>0</v>
      </c>
      <c r="D22" s="180">
        <f t="shared" si="2"/>
        <v>0</v>
      </c>
      <c r="E22" s="180"/>
      <c r="F22" s="180"/>
      <c r="G22" s="180"/>
      <c r="H22" s="180"/>
      <c r="I22" s="180"/>
      <c r="J22" s="180"/>
      <c r="K22" s="180"/>
      <c r="L22" s="180"/>
      <c r="M22" s="175"/>
    </row>
    <row r="23" spans="1:13" ht="15.75">
      <c r="A23" s="56" t="s">
        <v>240</v>
      </c>
      <c r="B23" s="4" t="s">
        <v>227</v>
      </c>
      <c r="C23" s="180">
        <v>0</v>
      </c>
      <c r="D23" s="180">
        <f t="shared" si="2"/>
        <v>0</v>
      </c>
      <c r="E23" s="180"/>
      <c r="F23" s="180"/>
      <c r="G23" s="180"/>
      <c r="H23" s="180"/>
      <c r="I23" s="180"/>
      <c r="J23" s="180"/>
      <c r="K23" s="180"/>
      <c r="L23" s="180"/>
      <c r="M23" s="175"/>
    </row>
    <row r="24" spans="1:18" ht="15.75">
      <c r="A24" s="56" t="s">
        <v>35</v>
      </c>
      <c r="B24" s="4" t="s">
        <v>61</v>
      </c>
      <c r="C24" s="180">
        <v>1.41676564</v>
      </c>
      <c r="D24" s="180">
        <f t="shared" si="2"/>
        <v>0</v>
      </c>
      <c r="E24" s="180">
        <f>C24/4</f>
        <v>0.35419141</v>
      </c>
      <c r="F24" s="180"/>
      <c r="G24" s="180">
        <f>E24</f>
        <v>0.35419141</v>
      </c>
      <c r="H24" s="180"/>
      <c r="I24" s="180">
        <f>G24</f>
        <v>0.35419141</v>
      </c>
      <c r="J24" s="180"/>
      <c r="K24" s="180">
        <f>I24</f>
        <v>0.35419141</v>
      </c>
      <c r="L24" s="180"/>
      <c r="M24" s="175"/>
      <c r="O24" s="253"/>
      <c r="P24" s="253"/>
      <c r="Q24" s="253"/>
      <c r="R24" s="253"/>
    </row>
    <row r="25" spans="1:13" ht="15.75">
      <c r="A25" s="56" t="s">
        <v>228</v>
      </c>
      <c r="B25" s="4" t="s">
        <v>231</v>
      </c>
      <c r="C25" s="180">
        <v>1.41676564</v>
      </c>
      <c r="D25" s="180">
        <f t="shared" si="2"/>
        <v>0</v>
      </c>
      <c r="E25" s="180">
        <f>E24</f>
        <v>0.35419141</v>
      </c>
      <c r="F25" s="180"/>
      <c r="G25" s="180">
        <f>G24</f>
        <v>0.35419141</v>
      </c>
      <c r="H25" s="180"/>
      <c r="I25" s="180">
        <f>I24</f>
        <v>0.35419141</v>
      </c>
      <c r="J25" s="180"/>
      <c r="K25" s="180">
        <f>K24</f>
        <v>0.35419141</v>
      </c>
      <c r="L25" s="180"/>
      <c r="M25" s="166"/>
    </row>
    <row r="26" spans="1:21" ht="15.75">
      <c r="A26" s="56" t="s">
        <v>229</v>
      </c>
      <c r="B26" s="4" t="s">
        <v>232</v>
      </c>
      <c r="C26" s="180">
        <v>0</v>
      </c>
      <c r="D26" s="180">
        <f t="shared" si="2"/>
        <v>0</v>
      </c>
      <c r="E26" s="180"/>
      <c r="F26" s="180"/>
      <c r="G26" s="180"/>
      <c r="H26" s="180"/>
      <c r="I26" s="180"/>
      <c r="J26" s="180"/>
      <c r="K26" s="180"/>
      <c r="L26" s="180"/>
      <c r="M26" s="175"/>
      <c r="S26" s="253"/>
      <c r="T26" s="253"/>
      <c r="U26" s="253"/>
    </row>
    <row r="27" spans="1:13" ht="31.5">
      <c r="A27" s="56" t="s">
        <v>230</v>
      </c>
      <c r="B27" s="4" t="s">
        <v>233</v>
      </c>
      <c r="C27" s="180">
        <v>0</v>
      </c>
      <c r="D27" s="180">
        <f t="shared" si="2"/>
        <v>0</v>
      </c>
      <c r="E27" s="180"/>
      <c r="F27" s="180"/>
      <c r="G27" s="180"/>
      <c r="H27" s="180"/>
      <c r="I27" s="180"/>
      <c r="J27" s="180"/>
      <c r="K27" s="180"/>
      <c r="L27" s="180"/>
      <c r="M27" s="175"/>
    </row>
    <row r="28" spans="1:13" ht="15.75">
      <c r="A28" s="56" t="s">
        <v>46</v>
      </c>
      <c r="B28" s="4" t="s">
        <v>62</v>
      </c>
      <c r="C28" s="180">
        <v>0</v>
      </c>
      <c r="D28" s="180">
        <f t="shared" si="2"/>
        <v>0</v>
      </c>
      <c r="E28" s="180"/>
      <c r="F28" s="180"/>
      <c r="G28" s="180"/>
      <c r="H28" s="180"/>
      <c r="I28" s="180"/>
      <c r="J28" s="180"/>
      <c r="K28" s="180"/>
      <c r="L28" s="180"/>
      <c r="M28" s="175"/>
    </row>
    <row r="29" spans="1:13" ht="15.75">
      <c r="A29" s="56" t="s">
        <v>63</v>
      </c>
      <c r="B29" s="4" t="s">
        <v>64</v>
      </c>
      <c r="C29" s="180">
        <v>0</v>
      </c>
      <c r="D29" s="180">
        <f t="shared" si="2"/>
        <v>0</v>
      </c>
      <c r="E29" s="180"/>
      <c r="F29" s="180"/>
      <c r="G29" s="180"/>
      <c r="H29" s="180"/>
      <c r="I29" s="180"/>
      <c r="J29" s="180"/>
      <c r="K29" s="180"/>
      <c r="L29" s="180"/>
      <c r="M29" s="175"/>
    </row>
    <row r="30" spans="1:13" ht="15.75">
      <c r="A30" s="56" t="s">
        <v>65</v>
      </c>
      <c r="B30" s="4" t="s">
        <v>95</v>
      </c>
      <c r="C30" s="180">
        <v>0</v>
      </c>
      <c r="D30" s="180">
        <f t="shared" si="2"/>
        <v>0</v>
      </c>
      <c r="E30" s="180"/>
      <c r="F30" s="180"/>
      <c r="G30" s="180"/>
      <c r="H30" s="180"/>
      <c r="I30" s="180"/>
      <c r="J30" s="180"/>
      <c r="K30" s="180"/>
      <c r="L30" s="180"/>
      <c r="M30" s="175"/>
    </row>
    <row r="31" spans="1:13" ht="32.25" thickBot="1">
      <c r="A31" s="60" t="s">
        <v>174</v>
      </c>
      <c r="B31" s="61" t="s">
        <v>237</v>
      </c>
      <c r="C31" s="182">
        <v>0</v>
      </c>
      <c r="D31" s="182">
        <f t="shared" si="2"/>
        <v>0</v>
      </c>
      <c r="E31" s="182"/>
      <c r="F31" s="182"/>
      <c r="G31" s="182"/>
      <c r="H31" s="182"/>
      <c r="I31" s="182"/>
      <c r="J31" s="182"/>
      <c r="K31" s="182"/>
      <c r="L31" s="182"/>
      <c r="M31" s="176"/>
    </row>
    <row r="32" spans="1:13" ht="15.75">
      <c r="A32" s="65" t="s">
        <v>36</v>
      </c>
      <c r="B32" s="66" t="s">
        <v>96</v>
      </c>
      <c r="C32" s="179">
        <f>C33+C38</f>
        <v>2.6137927784745765</v>
      </c>
      <c r="D32" s="179">
        <f aca="true" t="shared" si="3" ref="D32:L32">D33+D38</f>
        <v>1.1685862033898304</v>
      </c>
      <c r="E32" s="179">
        <f t="shared" si="3"/>
        <v>0.4335601688135593</v>
      </c>
      <c r="F32" s="179">
        <f t="shared" si="3"/>
        <v>0.11769030508474577</v>
      </c>
      <c r="G32" s="179">
        <f t="shared" si="3"/>
        <v>1.066622449661017</v>
      </c>
      <c r="H32" s="179">
        <f t="shared" si="3"/>
        <v>0.7179705677966103</v>
      </c>
      <c r="I32" s="179">
        <f t="shared" si="3"/>
        <v>0.5670200700000001</v>
      </c>
      <c r="J32" s="179">
        <f t="shared" si="3"/>
        <v>0.33292533050847456</v>
      </c>
      <c r="K32" s="179">
        <f t="shared" si="3"/>
        <v>0.54659007</v>
      </c>
      <c r="L32" s="179">
        <f t="shared" si="3"/>
        <v>0</v>
      </c>
      <c r="M32" s="205"/>
    </row>
    <row r="33" spans="1:13" ht="15.75">
      <c r="A33" s="56" t="s">
        <v>37</v>
      </c>
      <c r="B33" s="4" t="s">
        <v>101</v>
      </c>
      <c r="C33" s="180">
        <v>0.95253977</v>
      </c>
      <c r="D33" s="179">
        <f>SUM(F33,H33,J33,L33)</f>
        <v>0</v>
      </c>
      <c r="E33" s="180">
        <f>0.08933333*2+0.08723328</f>
        <v>0.26589994</v>
      </c>
      <c r="F33" s="180"/>
      <c r="G33" s="180">
        <f>0.08510977+0.08296255+0.08079135</f>
        <v>0.24886366999999998</v>
      </c>
      <c r="H33" s="180"/>
      <c r="I33" s="180">
        <f>0.07859591+0.07637595+0.07413121</f>
        <v>0.22910307000000002</v>
      </c>
      <c r="J33" s="180"/>
      <c r="K33" s="180">
        <f>0.07186139+0.06956623+0.06724545</f>
        <v>0.20867307000000002</v>
      </c>
      <c r="L33" s="180"/>
      <c r="M33" s="175" t="s">
        <v>412</v>
      </c>
    </row>
    <row r="34" spans="1:13" ht="15.75">
      <c r="A34" s="56" t="s">
        <v>38</v>
      </c>
      <c r="B34" s="4" t="s">
        <v>97</v>
      </c>
      <c r="C34" s="180">
        <v>0</v>
      </c>
      <c r="D34" s="180">
        <f t="shared" si="2"/>
        <v>0</v>
      </c>
      <c r="E34" s="180"/>
      <c r="F34" s="180"/>
      <c r="G34" s="180"/>
      <c r="H34" s="180"/>
      <c r="I34" s="180"/>
      <c r="J34" s="180"/>
      <c r="K34" s="180"/>
      <c r="L34" s="180"/>
      <c r="M34" s="175"/>
    </row>
    <row r="35" spans="1:13" ht="21.75" customHeight="1">
      <c r="A35" s="59" t="s">
        <v>39</v>
      </c>
      <c r="B35" s="4" t="s">
        <v>98</v>
      </c>
      <c r="C35" s="183">
        <v>0</v>
      </c>
      <c r="D35" s="183">
        <f t="shared" si="2"/>
        <v>0</v>
      </c>
      <c r="E35" s="183"/>
      <c r="F35" s="183"/>
      <c r="G35" s="183"/>
      <c r="H35" s="183"/>
      <c r="I35" s="183"/>
      <c r="J35" s="183"/>
      <c r="K35" s="183"/>
      <c r="L35" s="183"/>
      <c r="M35" s="175"/>
    </row>
    <row r="36" spans="1:13" ht="15.75">
      <c r="A36" s="59" t="s">
        <v>40</v>
      </c>
      <c r="B36" s="4" t="s">
        <v>66</v>
      </c>
      <c r="C36" s="183">
        <v>0</v>
      </c>
      <c r="D36" s="183">
        <f t="shared" si="2"/>
        <v>0</v>
      </c>
      <c r="E36" s="183"/>
      <c r="F36" s="183"/>
      <c r="G36" s="183"/>
      <c r="H36" s="183"/>
      <c r="I36" s="183"/>
      <c r="J36" s="183"/>
      <c r="K36" s="183"/>
      <c r="L36" s="183"/>
      <c r="M36" s="175"/>
    </row>
    <row r="37" spans="1:13" ht="15.75">
      <c r="A37" s="56" t="s">
        <v>81</v>
      </c>
      <c r="B37" s="4" t="s">
        <v>74</v>
      </c>
      <c r="C37" s="183">
        <v>0</v>
      </c>
      <c r="D37" s="183">
        <f t="shared" si="2"/>
        <v>0</v>
      </c>
      <c r="E37" s="183"/>
      <c r="F37" s="183"/>
      <c r="G37" s="183"/>
      <c r="H37" s="183"/>
      <c r="I37" s="183"/>
      <c r="J37" s="183"/>
      <c r="K37" s="183"/>
      <c r="L37" s="183"/>
      <c r="M37" s="175"/>
    </row>
    <row r="38" spans="1:13" ht="15.75">
      <c r="A38" s="56" t="s">
        <v>91</v>
      </c>
      <c r="B38" s="4" t="s">
        <v>235</v>
      </c>
      <c r="C38" s="183">
        <f>('приложение 7.1'!D26+'приложение 7.1'!D27)/1.18</f>
        <v>1.6612530084745765</v>
      </c>
      <c r="D38" s="183">
        <f>('приложение 7.1'!E26+'приложение 7.1'!E27)/1.18</f>
        <v>1.1685862033898304</v>
      </c>
      <c r="E38" s="183">
        <f>('приложение 7.1'!F26+'приложение 7.1'!F27)/1.18</f>
        <v>0.16766022881355933</v>
      </c>
      <c r="F38" s="183">
        <f>('приложение 7.1'!G26+'приложение 7.1'!G27)/1.18</f>
        <v>0.11769030508474577</v>
      </c>
      <c r="G38" s="183">
        <f>('приложение 7.1'!H26+'приложение 7.1'!H27)/1.18</f>
        <v>0.8177587796610171</v>
      </c>
      <c r="H38" s="183">
        <f>('приложение 7.1'!I26+'приложение 7.1'!I27)/1.18</f>
        <v>0.7179705677966103</v>
      </c>
      <c r="I38" s="183">
        <f>('приложение 7.1'!J26+'приложение 7.1'!J27)/1.18</f>
        <v>0.337917</v>
      </c>
      <c r="J38" s="183">
        <f>('приложение 7.1'!K26+'приложение 7.1'!K27)/1.18</f>
        <v>0.33292533050847456</v>
      </c>
      <c r="K38" s="183">
        <f>('приложение 7.1'!L26+'приложение 7.1'!L27)/1.18</f>
        <v>0.337917</v>
      </c>
      <c r="L38" s="183">
        <f>('приложение 7.1'!M26+'приложение 7.1'!M27)/1.18</f>
        <v>0</v>
      </c>
      <c r="M38" s="205" t="s">
        <v>420</v>
      </c>
    </row>
    <row r="39" spans="1:13" ht="16.5" thickBot="1">
      <c r="A39" s="60" t="s">
        <v>234</v>
      </c>
      <c r="B39" s="61" t="s">
        <v>67</v>
      </c>
      <c r="C39" s="184">
        <v>0</v>
      </c>
      <c r="D39" s="184">
        <f t="shared" si="2"/>
        <v>0</v>
      </c>
      <c r="E39" s="184"/>
      <c r="F39" s="184"/>
      <c r="G39" s="184"/>
      <c r="H39" s="184"/>
      <c r="I39" s="184"/>
      <c r="J39" s="184"/>
      <c r="K39" s="184"/>
      <c r="L39" s="184"/>
      <c r="M39" s="176"/>
    </row>
    <row r="40" spans="1:13" ht="31.5">
      <c r="A40" s="63"/>
      <c r="B40" s="64" t="s">
        <v>57</v>
      </c>
      <c r="C40" s="185">
        <f>C16+C32</f>
        <v>4.548176208305085</v>
      </c>
      <c r="D40" s="185">
        <f aca="true" t="shared" si="4" ref="D40:L40">D16+D32</f>
        <v>1.1685862033898304</v>
      </c>
      <c r="E40" s="185">
        <f t="shared" si="4"/>
        <v>0.8340937372881354</v>
      </c>
      <c r="F40" s="185">
        <f t="shared" si="4"/>
        <v>0.11769030508474577</v>
      </c>
      <c r="G40" s="185">
        <f>G16+G32</f>
        <v>1.560970381864407</v>
      </c>
      <c r="H40" s="185">
        <f t="shared" si="4"/>
        <v>0.7179705677966103</v>
      </c>
      <c r="I40" s="185">
        <f t="shared" si="4"/>
        <v>1.078114264915254</v>
      </c>
      <c r="J40" s="185">
        <f t="shared" si="4"/>
        <v>0.33292533050847456</v>
      </c>
      <c r="K40" s="185">
        <f t="shared" si="4"/>
        <v>1.074997824237288</v>
      </c>
      <c r="L40" s="185">
        <f t="shared" si="4"/>
        <v>0</v>
      </c>
      <c r="M40" s="252"/>
    </row>
    <row r="41" spans="1:13" ht="15.75">
      <c r="A41" s="6"/>
      <c r="B41" s="4" t="s">
        <v>223</v>
      </c>
      <c r="C41" s="183"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75"/>
    </row>
    <row r="42" spans="1:13" ht="15.75">
      <c r="A42" s="6"/>
      <c r="B42" s="54" t="s">
        <v>224</v>
      </c>
      <c r="C42" s="183">
        <v>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75"/>
    </row>
    <row r="43" spans="1:13" ht="16.5" thickBot="1">
      <c r="A43" s="32"/>
      <c r="B43" s="55" t="s">
        <v>225</v>
      </c>
      <c r="C43" s="177">
        <v>0</v>
      </c>
      <c r="D43" s="177"/>
      <c r="E43" s="177"/>
      <c r="F43" s="177"/>
      <c r="G43" s="178"/>
      <c r="H43" s="178"/>
      <c r="I43" s="178"/>
      <c r="J43" s="178"/>
      <c r="K43" s="178"/>
      <c r="L43" s="178"/>
      <c r="M43" s="168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J37" sqref="J37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59" t="s">
        <v>404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13:22" ht="19.5">
      <c r="M7" s="3"/>
      <c r="V7" s="198" t="s">
        <v>392</v>
      </c>
    </row>
    <row r="8" spans="13:22" ht="19.5">
      <c r="M8" s="3"/>
      <c r="V8" s="198" t="s">
        <v>405</v>
      </c>
    </row>
    <row r="9" spans="13:22" ht="19.5">
      <c r="M9" s="3"/>
      <c r="V9" s="199" t="s">
        <v>406</v>
      </c>
    </row>
    <row r="10" spans="13:22" ht="19.5">
      <c r="M10" s="3"/>
      <c r="V10" s="228">
        <v>43417</v>
      </c>
    </row>
    <row r="11" ht="16.5" thickBot="1"/>
    <row r="12" spans="1:22" ht="15.75">
      <c r="A12" s="333" t="s">
        <v>32</v>
      </c>
      <c r="B12" s="263" t="s">
        <v>82</v>
      </c>
      <c r="C12" s="335" t="s">
        <v>73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 t="s">
        <v>102</v>
      </c>
      <c r="N12" s="335"/>
      <c r="O12" s="335"/>
      <c r="P12" s="335"/>
      <c r="Q12" s="335"/>
      <c r="R12" s="335"/>
      <c r="S12" s="335"/>
      <c r="T12" s="335"/>
      <c r="U12" s="335"/>
      <c r="V12" s="336"/>
    </row>
    <row r="13" spans="1:22" ht="15.75">
      <c r="A13" s="334"/>
      <c r="B13" s="256"/>
      <c r="C13" s="337" t="s">
        <v>100</v>
      </c>
      <c r="D13" s="337"/>
      <c r="E13" s="337"/>
      <c r="F13" s="337"/>
      <c r="G13" s="337"/>
      <c r="H13" s="337" t="s">
        <v>56</v>
      </c>
      <c r="I13" s="337"/>
      <c r="J13" s="337"/>
      <c r="K13" s="337"/>
      <c r="L13" s="337"/>
      <c r="M13" s="337" t="s">
        <v>55</v>
      </c>
      <c r="N13" s="337"/>
      <c r="O13" s="337"/>
      <c r="P13" s="337"/>
      <c r="Q13" s="337"/>
      <c r="R13" s="337" t="s">
        <v>56</v>
      </c>
      <c r="S13" s="337"/>
      <c r="T13" s="337"/>
      <c r="U13" s="337"/>
      <c r="V13" s="338"/>
    </row>
    <row r="14" spans="1:22" ht="15.75">
      <c r="A14" s="334"/>
      <c r="B14" s="256"/>
      <c r="C14" s="269" t="s">
        <v>83</v>
      </c>
      <c r="D14" s="269"/>
      <c r="E14" s="269"/>
      <c r="F14" s="269"/>
      <c r="G14" s="269"/>
      <c r="H14" s="269" t="s">
        <v>83</v>
      </c>
      <c r="I14" s="269"/>
      <c r="J14" s="269"/>
      <c r="K14" s="269"/>
      <c r="L14" s="269"/>
      <c r="M14" s="269" t="s">
        <v>83</v>
      </c>
      <c r="N14" s="269"/>
      <c r="O14" s="269"/>
      <c r="P14" s="269"/>
      <c r="Q14" s="269"/>
      <c r="R14" s="269" t="s">
        <v>83</v>
      </c>
      <c r="S14" s="269"/>
      <c r="T14" s="269"/>
      <c r="U14" s="269"/>
      <c r="V14" s="278"/>
    </row>
    <row r="15" spans="1:22" ht="15.75">
      <c r="A15" s="334"/>
      <c r="B15" s="256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2">
        <v>1</v>
      </c>
      <c r="B16" s="173">
        <v>2</v>
      </c>
      <c r="C16" s="173">
        <v>3</v>
      </c>
      <c r="D16" s="173">
        <v>4</v>
      </c>
      <c r="E16" s="173">
        <v>5</v>
      </c>
      <c r="F16" s="173">
        <v>6</v>
      </c>
      <c r="G16" s="173">
        <v>7</v>
      </c>
      <c r="H16" s="173">
        <v>8</v>
      </c>
      <c r="I16" s="173">
        <v>9</v>
      </c>
      <c r="J16" s="173">
        <v>10</v>
      </c>
      <c r="K16" s="173">
        <v>11</v>
      </c>
      <c r="L16" s="173">
        <v>12</v>
      </c>
      <c r="M16" s="173">
        <v>13</v>
      </c>
      <c r="N16" s="173">
        <v>14</v>
      </c>
      <c r="O16" s="173">
        <v>15</v>
      </c>
      <c r="P16" s="173">
        <v>16</v>
      </c>
      <c r="Q16" s="173">
        <v>17</v>
      </c>
      <c r="R16" s="173">
        <v>18</v>
      </c>
      <c r="S16" s="173">
        <v>19</v>
      </c>
      <c r="T16" s="173">
        <v>20</v>
      </c>
      <c r="U16" s="173">
        <v>21</v>
      </c>
      <c r="V16" s="174">
        <v>22</v>
      </c>
    </row>
    <row r="17" spans="1:23" ht="63.75" thickBot="1">
      <c r="A17" s="186">
        <v>1</v>
      </c>
      <c r="B17" s="221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70">
        <v>0</v>
      </c>
      <c r="W17" s="222"/>
    </row>
    <row r="18" spans="1:22" ht="48" thickBot="1">
      <c r="A18" s="122">
        <v>2</v>
      </c>
      <c r="B18" s="221" t="str">
        <f>'приложение 7.1'!B26</f>
        <v>Приобретение УАЗ-3741 для оперативно-выездной бригады (лизинг)                                               H_I0002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70">
        <v>0</v>
      </c>
    </row>
    <row r="19" spans="1:22" ht="47.25">
      <c r="A19" s="123">
        <v>3</v>
      </c>
      <c r="B19" s="221" t="str">
        <f>'приложение 7.1'!B27</f>
        <v>Приобретение дизельгенератора на базе ГАЗ3308 (лизинг)                                                          H_I0003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70">
        <v>0</v>
      </c>
    </row>
    <row r="21" ht="15.75">
      <c r="B21" s="1" t="s">
        <v>99</v>
      </c>
    </row>
  </sheetData>
  <sheetProtection/>
  <mergeCells count="13"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3">
      <selection activeCell="B14" sqref="B14:B16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288" t="s">
        <v>24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1" t="s">
        <v>392</v>
      </c>
    </row>
    <row r="8" spans="10:11" s="70" customFormat="1" ht="15.75">
      <c r="J8" s="68"/>
      <c r="K8" s="191" t="s">
        <v>405</v>
      </c>
    </row>
    <row r="9" spans="10:11" s="70" customFormat="1" ht="15.75">
      <c r="J9" s="68"/>
      <c r="K9" s="192" t="s">
        <v>406</v>
      </c>
    </row>
    <row r="10" spans="10:11" s="70" customFormat="1" ht="15.75">
      <c r="J10" s="220"/>
      <c r="K10" s="229">
        <v>43417</v>
      </c>
    </row>
    <row r="11" spans="1:12" s="1" customFormat="1" ht="15.75">
      <c r="A11" s="290" t="s">
        <v>424</v>
      </c>
      <c r="B11" s="290"/>
      <c r="C11" s="290"/>
      <c r="D11" s="290"/>
      <c r="E11" s="290"/>
      <c r="F11" s="290"/>
      <c r="G11" s="290"/>
      <c r="H11" s="290"/>
      <c r="I11" s="290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291" t="s">
        <v>425</v>
      </c>
      <c r="B13" s="291"/>
      <c r="C13" s="292"/>
      <c r="D13" s="292"/>
      <c r="E13" s="292"/>
      <c r="F13" s="292"/>
      <c r="G13" s="292"/>
      <c r="H13" s="292"/>
      <c r="I13" s="292"/>
      <c r="J13" s="10"/>
      <c r="K13" s="10"/>
      <c r="L13" s="10"/>
    </row>
    <row r="14" spans="1:11" s="126" customFormat="1" ht="27" customHeight="1">
      <c r="A14" s="364" t="s">
        <v>399</v>
      </c>
      <c r="B14" s="347" t="s">
        <v>325</v>
      </c>
      <c r="C14" s="350" t="s">
        <v>326</v>
      </c>
      <c r="D14" s="362"/>
      <c r="E14" s="362"/>
      <c r="F14" s="363"/>
      <c r="G14" s="347" t="s">
        <v>383</v>
      </c>
      <c r="H14" s="352" t="s">
        <v>328</v>
      </c>
      <c r="I14" s="350" t="s">
        <v>329</v>
      </c>
      <c r="J14" s="347" t="s">
        <v>330</v>
      </c>
      <c r="K14" s="354"/>
    </row>
    <row r="15" spans="1:11" s="126" customFormat="1" ht="27" customHeight="1">
      <c r="A15" s="365"/>
      <c r="B15" s="348"/>
      <c r="C15" s="360" t="s">
        <v>331</v>
      </c>
      <c r="D15" s="361"/>
      <c r="E15" s="360" t="s">
        <v>332</v>
      </c>
      <c r="F15" s="361"/>
      <c r="G15" s="348"/>
      <c r="H15" s="353"/>
      <c r="I15" s="351"/>
      <c r="J15" s="349"/>
      <c r="K15" s="355"/>
    </row>
    <row r="16" spans="1:11" s="126" customFormat="1" ht="27" customHeight="1">
      <c r="A16" s="366"/>
      <c r="B16" s="349"/>
      <c r="C16" s="127" t="s">
        <v>333</v>
      </c>
      <c r="D16" s="127" t="s">
        <v>334</v>
      </c>
      <c r="E16" s="127" t="s">
        <v>333</v>
      </c>
      <c r="F16" s="127" t="s">
        <v>334</v>
      </c>
      <c r="G16" s="349"/>
      <c r="H16" s="348"/>
      <c r="I16" s="345"/>
      <c r="J16" s="349"/>
      <c r="K16" s="355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41"/>
      <c r="K17" s="342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416</v>
      </c>
      <c r="D18" s="158" t="s">
        <v>417</v>
      </c>
      <c r="E18" s="147" t="s">
        <v>377</v>
      </c>
      <c r="F18" s="147" t="s">
        <v>377</v>
      </c>
      <c r="G18" s="151">
        <v>0</v>
      </c>
      <c r="H18" s="151">
        <v>0</v>
      </c>
      <c r="I18" s="248" t="str">
        <f>'приложение 7.1'!W25</f>
        <v>Нет согласия вледельца на продажу.</v>
      </c>
      <c r="J18" s="343"/>
      <c r="K18" s="344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39"/>
      <c r="K19" s="340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39"/>
      <c r="K20" s="340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39"/>
      <c r="K21" s="340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39"/>
      <c r="K22" s="340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39"/>
      <c r="K23" s="340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39"/>
      <c r="K24" s="340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39"/>
      <c r="K25" s="340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45"/>
      <c r="K26" s="346"/>
    </row>
    <row r="27" spans="1:11" ht="11.25">
      <c r="A27" s="129" t="s">
        <v>37</v>
      </c>
      <c r="B27" s="135" t="s">
        <v>178</v>
      </c>
      <c r="C27" s="145" t="s">
        <v>416</v>
      </c>
      <c r="D27" s="145" t="s">
        <v>416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39"/>
      <c r="K27" s="340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45"/>
      <c r="K28" s="346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39"/>
      <c r="K29" s="340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39"/>
      <c r="K30" s="340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39"/>
      <c r="K31" s="340"/>
    </row>
    <row r="32" spans="1:11" ht="11.25">
      <c r="A32" s="129" t="s">
        <v>140</v>
      </c>
      <c r="B32" s="135" t="s">
        <v>184</v>
      </c>
      <c r="C32" s="145" t="s">
        <v>416</v>
      </c>
      <c r="D32" s="145" t="s">
        <v>417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39"/>
      <c r="K32" s="340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39"/>
      <c r="K33" s="340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39"/>
      <c r="K34" s="340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39"/>
      <c r="K35" s="340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39"/>
      <c r="K36" s="340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39"/>
      <c r="K37" s="340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39"/>
      <c r="K38" s="340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39"/>
      <c r="K39" s="340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58"/>
      <c r="K40" s="359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416</v>
      </c>
      <c r="D41" s="150" t="s">
        <v>417</v>
      </c>
      <c r="E41" s="147" t="s">
        <v>377</v>
      </c>
      <c r="F41" s="147" t="s">
        <v>377</v>
      </c>
      <c r="G41" s="151">
        <v>1</v>
      </c>
      <c r="H41" s="151">
        <v>1</v>
      </c>
      <c r="I41" s="249" t="str">
        <f>'приложение 7.1'!W26</f>
        <v>Приобретено по результатам торгов </v>
      </c>
      <c r="J41" s="356"/>
      <c r="K41" s="357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39"/>
      <c r="K42" s="340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39"/>
      <c r="K43" s="340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39"/>
      <c r="K44" s="340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39"/>
      <c r="K45" s="340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39"/>
      <c r="K46" s="340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39"/>
      <c r="K47" s="340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39"/>
      <c r="K48" s="340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45"/>
      <c r="K49" s="346"/>
    </row>
    <row r="50" spans="1:11" ht="11.25">
      <c r="A50" s="129" t="s">
        <v>37</v>
      </c>
      <c r="B50" s="135" t="s">
        <v>178</v>
      </c>
      <c r="C50" s="145" t="s">
        <v>416</v>
      </c>
      <c r="D50" s="145" t="s">
        <v>416</v>
      </c>
      <c r="E50" s="145" t="s">
        <v>416</v>
      </c>
      <c r="F50" s="145" t="s">
        <v>418</v>
      </c>
      <c r="G50" s="152">
        <v>1</v>
      </c>
      <c r="H50" s="152">
        <v>1</v>
      </c>
      <c r="I50" s="154"/>
      <c r="J50" s="339"/>
      <c r="K50" s="340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45"/>
      <c r="K51" s="346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39"/>
      <c r="K52" s="340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39"/>
      <c r="K53" s="340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39"/>
      <c r="K54" s="340"/>
    </row>
    <row r="55" spans="1:11" ht="11.25">
      <c r="A55" s="129" t="s">
        <v>140</v>
      </c>
      <c r="B55" s="135" t="s">
        <v>184</v>
      </c>
      <c r="C55" s="145" t="s">
        <v>416</v>
      </c>
      <c r="D55" s="145" t="s">
        <v>417</v>
      </c>
      <c r="E55" s="145" t="s">
        <v>418</v>
      </c>
      <c r="F55" s="145" t="s">
        <v>418</v>
      </c>
      <c r="G55" s="152">
        <v>1</v>
      </c>
      <c r="H55" s="152">
        <v>1</v>
      </c>
      <c r="I55" s="154"/>
      <c r="J55" s="339"/>
      <c r="K55" s="340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39"/>
      <c r="K56" s="340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39"/>
      <c r="K57" s="340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39"/>
      <c r="K58" s="340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39"/>
      <c r="K59" s="340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39"/>
      <c r="K60" s="340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39"/>
      <c r="K61" s="340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39"/>
      <c r="K62" s="340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41"/>
      <c r="K63" s="342"/>
    </row>
    <row r="64" spans="1:11" s="126" customFormat="1" ht="22.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416</v>
      </c>
      <c r="D64" s="147" t="s">
        <v>417</v>
      </c>
      <c r="E64" s="147" t="s">
        <v>377</v>
      </c>
      <c r="F64" s="147" t="s">
        <v>377</v>
      </c>
      <c r="G64" s="151">
        <v>1</v>
      </c>
      <c r="H64" s="151">
        <v>1</v>
      </c>
      <c r="I64" s="250" t="str">
        <f>'приложение 7.1'!W27</f>
        <v>Приобретено по результатам торгов </v>
      </c>
      <c r="J64" s="343"/>
      <c r="K64" s="344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39"/>
      <c r="K65" s="340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39"/>
      <c r="K66" s="340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39"/>
      <c r="K67" s="340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39"/>
      <c r="K68" s="340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39"/>
      <c r="K69" s="340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39"/>
      <c r="K70" s="340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39"/>
      <c r="K71" s="340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39"/>
      <c r="K72" s="340"/>
    </row>
    <row r="73" spans="1:11" ht="11.25">
      <c r="A73" s="129" t="s">
        <v>37</v>
      </c>
      <c r="B73" s="135" t="s">
        <v>178</v>
      </c>
      <c r="C73" s="145" t="s">
        <v>416</v>
      </c>
      <c r="D73" s="145" t="s">
        <v>416</v>
      </c>
      <c r="E73" s="145" t="s">
        <v>416</v>
      </c>
      <c r="F73" s="145" t="s">
        <v>419</v>
      </c>
      <c r="G73" s="152">
        <v>1</v>
      </c>
      <c r="H73" s="152">
        <v>1</v>
      </c>
      <c r="I73" s="154"/>
      <c r="J73" s="339"/>
      <c r="K73" s="340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39"/>
      <c r="K74" s="340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39"/>
      <c r="K75" s="340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39"/>
      <c r="K76" s="340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39"/>
      <c r="K77" s="340"/>
    </row>
    <row r="78" spans="1:11" ht="11.25">
      <c r="A78" s="129" t="s">
        <v>140</v>
      </c>
      <c r="B78" s="135" t="s">
        <v>184</v>
      </c>
      <c r="C78" s="145" t="s">
        <v>416</v>
      </c>
      <c r="D78" s="145" t="s">
        <v>417</v>
      </c>
      <c r="E78" s="145" t="s">
        <v>419</v>
      </c>
      <c r="F78" s="145" t="s">
        <v>419</v>
      </c>
      <c r="G78" s="152">
        <v>1</v>
      </c>
      <c r="H78" s="152">
        <v>1</v>
      </c>
      <c r="I78" s="154"/>
      <c r="J78" s="339"/>
      <c r="K78" s="340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39"/>
      <c r="K79" s="340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39"/>
      <c r="K80" s="340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39"/>
      <c r="K81" s="340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39"/>
      <c r="K82" s="340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39"/>
      <c r="K83" s="340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/>
      <c r="J84" s="339"/>
      <c r="K84" s="340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39"/>
      <c r="K85" s="340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58"/>
      <c r="K86" s="359"/>
    </row>
  </sheetData>
  <sheetProtection/>
  <mergeCells count="82"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  <mergeCell ref="J84:K84"/>
    <mergeCell ref="J83:K83"/>
    <mergeCell ref="J82:K82"/>
    <mergeCell ref="J81:K81"/>
    <mergeCell ref="J80:K80"/>
    <mergeCell ref="J79:K79"/>
    <mergeCell ref="J78:K78"/>
    <mergeCell ref="J77:K77"/>
    <mergeCell ref="J76:K76"/>
    <mergeCell ref="J75:K75"/>
    <mergeCell ref="J74:K74"/>
    <mergeCell ref="J73:K73"/>
    <mergeCell ref="J72:K72"/>
    <mergeCell ref="J71:K71"/>
    <mergeCell ref="J70:K70"/>
    <mergeCell ref="J69:K69"/>
    <mergeCell ref="J68:K68"/>
    <mergeCell ref="J67:K67"/>
    <mergeCell ref="J66:K66"/>
    <mergeCell ref="J65:K65"/>
    <mergeCell ref="J64:K64"/>
    <mergeCell ref="J63:K6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20:K20"/>
    <mergeCell ref="J19:K19"/>
    <mergeCell ref="J17:K17"/>
    <mergeCell ref="J18:K18"/>
    <mergeCell ref="J28:K28"/>
    <mergeCell ref="J27:K27"/>
    <mergeCell ref="J26:K26"/>
    <mergeCell ref="J25:K25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инвестиционной программы</dc:title>
  <dc:subject/>
  <dc:creator>Kudryashov_YM</dc:creator>
  <cp:keywords/>
  <dc:description/>
  <cp:lastModifiedBy>aafanasyev</cp:lastModifiedBy>
  <cp:lastPrinted>2018-11-13T08:08:54Z</cp:lastPrinted>
  <dcterms:created xsi:type="dcterms:W3CDTF">2009-07-27T10:10:26Z</dcterms:created>
  <dcterms:modified xsi:type="dcterms:W3CDTF">2018-11-13T11:37:02Z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XXJ7TYMEEKJ2-7654-3</vt:lpwstr>
  </property>
  <property fmtid="{D5CDD505-2E9C-101B-9397-08002B2CF9AE}" pid="3" name="_dlc_DocIdItemGuid">
    <vt:lpwstr>08062567-709c-4f6e-ba3f-5d5244807ed1</vt:lpwstr>
  </property>
  <property fmtid="{D5CDD505-2E9C-101B-9397-08002B2CF9AE}" pid="4" name="_dlc_DocIdUrl">
    <vt:lpwstr>https://vip.gov.mari.ru/mecon/_layouts/DocIdRedir.aspx?ID=XXJ7TYMEEKJ2-7654-3, XXJ7TYMEEKJ2-7654-3</vt:lpwstr>
  </property>
  <property fmtid="{D5CDD505-2E9C-101B-9397-08002B2CF9AE}" pid="5" name="Описание">
    <vt:lpwstr>за IV квартал 2017 года</vt:lpwstr>
  </property>
  <property fmtid="{D5CDD505-2E9C-101B-9397-08002B2CF9AE}" pid="6" name="Папка">
    <vt:lpwstr>за 2017 год</vt:lpwstr>
  </property>
</Properties>
</file>